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<sst xmlns="http://schemas.openxmlformats.org/spreadsheetml/2006/main" count="4106" uniqueCount="3081">
  <si>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</si>
  <si>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</si>
  <si>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</si>
  <si>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</si>
  <si>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</si>
  <si>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</si>
  <si>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</si>
  <si>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</si>
  <si>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</si>
  <si>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</si>
  <si>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</si>
  <si>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</si>
  <si>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</si>
  <si>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</si>
  <si>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</si>
  <si>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</si>
  <si>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</si>
  <si>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</si>
  <si>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</si>
  <si>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</si>
  <si>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</si>
  <si>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</si>
  <si>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</si>
  <si>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</si>
  <si>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</si>
  <si>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</si>
  <si>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</si>
  <si>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</si>
  <si>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</si>
  <si>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</si>
  <si>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</si>
  <si>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</si>
  <si>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</si>
  <si>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</si>
  <si>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</si>
  <si>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</si>
  <si>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</si>
  <si>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</si>
  <si>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</si>
  <si>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</si>
  <si>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</si>
  <si>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</si>
  <si>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</si>
  <si>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</si>
  <si>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</si>
  <si>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</si>
  <si>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</si>
  <si>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</si>
  <si>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</si>
  <si>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</si>
  <si>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</si>
  <si>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</si>
  <si>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</si>
  <si>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</si>
  <si>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</si>
  <si>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</si>
  <si>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</si>
  <si>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</si>
  <si>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</si>
  <si>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</si>
  <si>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</si>
  <si>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</si>
  <si>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</si>
  <si>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</si>
  <si>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</si>
  <si>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</si>
  <si>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</si>
  <si>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</si>
  <si>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</si>
  <si>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</si>
  <si>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</si>
  <si>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</si>
  <si>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</si>
  <si>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</si>
  <si>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</si>
  <si>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</si>
  <si>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</si>
  <si>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</si>
  <si>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</si>
  <si>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</si>
  <si>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</si>
  <si>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</si>
  <si>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</si>
  <si>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</si>
  <si>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</si>
  <si>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</si>
  <si>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</si>
  <si>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</si>
  <si>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</si>
  <si>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</si>
  <si>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</si>
  <si>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</si>
  <si>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</si>
  <si>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</si>
  <si>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</si>
  <si>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</si>
  <si>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</si>
  <si>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</si>
  <si>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</si>
  <si>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</si>
  <si>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</si>
  <si>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</si>
  <si>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</si>
  <si>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</si>
  <si>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</si>
  <si>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</si>
  <si>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</si>
  <si>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</si>
  <si>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</si>
  <si>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</si>
  <si>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</si>
  <si>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</si>
  <si>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</si>
  <si>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</si>
  <si>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</si>
  <si>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</si>
  <si>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</si>
  <si>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</si>
  <si>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</si>
  <si>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</si>
  <si>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</si>
  <si>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</si>
  <si>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</si>
  <si>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</si>
  <si>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</si>
  <si>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</si>
  <si>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</si>
  <si>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</si>
  <si>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</si>
  <si>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</si>
  <si>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</si>
  <si>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</si>
  <si>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</si>
  <si>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</si>
  <si>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</si>
  <si>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</si>
  <si>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</si>
  <si>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</si>
  <si>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</si>
  <si>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</si>
  <si>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</si>
  <si>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</si>
  <si>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</si>
  <si>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</si>
  <si>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</si>
  <si>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</si>
  <si>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</si>
  <si>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</si>
  <si>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</si>
  <si>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</si>
  <si>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</si>
  <si>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</si>
  <si>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</si>
  <si>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</si>
  <si>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</si>
  <si>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</si>
  <si>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</si>
  <si>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</si>
  <si>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</si>
  <si>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</si>
  <si>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</si>
  <si>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</si>
  <si>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</si>
  <si>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</si>
  <si>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</si>
  <si>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</si>
  <si>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</si>
  <si>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</si>
  <si>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</si>
  <si>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</si>
  <si>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</si>
  <si>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</si>
  <si>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</si>
  <si>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</si>
  <si>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</si>
  <si>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</si>
  <si>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</si>
  <si>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</si>
  <si>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</si>
  <si>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</si>
  <si>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</si>
  <si>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</si>
  <si>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</si>
  <si>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</si>
  <si>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</si>
  <si>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</si>
  <si>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</si>
  <si>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</si>
  <si>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</si>
  <si>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</si>
  <si>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</si>
  <si>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</si>
  <si>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</si>
  <si>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</si>
  <si>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</si>
  <si>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</si>
  <si>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</si>
  <si>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</si>
  <si>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</si>
  <si>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</si>
  <si>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</si>
  <si>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</si>
  <si>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</si>
  <si>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</si>
  <si>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</si>
  <si>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</si>
  <si>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</si>
  <si>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</si>
  <si>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</si>
  <si>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</si>
  <si>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</si>
  <si>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</si>
  <si>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</si>
  <si>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</si>
  <si>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</si>
  <si>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</si>
  <si>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</si>
  <si>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</si>
  <si>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</si>
  <si>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</si>
  <si>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</si>
  <si>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</si>
  <si>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</si>
  <si>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</si>
  <si>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</si>
  <si>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</si>
  <si>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</si>
  <si>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</si>
  <si>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</si>
  <si>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</si>
  <si>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</si>
  <si>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</si>
  <si>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</si>
  <si>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</si>
  <si>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</si>
  <si>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</si>
  <si>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</si>
  <si>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</si>
  <si>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</si>
  <si>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</si>
  <si>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</si>
  <si>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</si>
  <si>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</si>
  <si>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</si>
  <si>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</si>
  <si>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</si>
  <si>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</si>
  <si>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</si>
  <si>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</si>
  <si>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</si>
  <si>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</si>
  <si>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</si>
  <si>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</si>
  <si>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</si>
  <si>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</si>
  <si>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</si>
  <si>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</si>
  <si>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</si>
  <si>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</si>
  <si>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</si>
  <si>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</si>
  <si>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</si>
  <si>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</si>
  <si>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</si>
  <si>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</si>
  <si>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</si>
  <si>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</si>
  <si>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</si>
  <si>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</si>
  <si>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</si>
  <si>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</si>
  <si>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</si>
  <si>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</si>
  <si>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</si>
  <si>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</si>
  <si>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</si>
  <si>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</si>
  <si>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</si>
  <si>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</si>
  <si>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</si>
  <si>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</si>
  <si>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</si>
  <si>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</si>
  <si>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</si>
  <si>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</si>
  <si>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</si>
  <si>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</si>
  <si>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</si>
  <si>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</si>
  <si>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</si>
  <si>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</si>
  <si>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</si>
  <si>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</si>
  <si>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</si>
  <si>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</si>
  <si>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</si>
  <si>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</si>
  <si>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</si>
  <si>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</si>
  <si>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</si>
  <si>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</si>
  <si>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</si>
  <si>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</si>
  <si>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</si>
  <si>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</si>
  <si>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</si>
  <si>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</si>
  <si>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</si>
  <si>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</si>
  <si>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</si>
  <si>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</si>
  <si>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</si>
  <si>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</si>
  <si>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</si>
  <si>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</si>
  <si>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</si>
  <si>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</si>
  <si>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</si>
  <si>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</si>
  <si>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</si>
  <si>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</si>
  <si>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</si>
  <si>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</si>
  <si>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</si>
  <si>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</si>
  <si>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</si>
  <si>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</si>
  <si>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</si>
  <si>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</si>
  <si>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</si>
  <si>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</si>
  <si>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</si>
  <si>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</si>
  <si>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</si>
  <si>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</si>
  <si>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</si>
  <si>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</si>
  <si>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</si>
  <si>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</si>
  <si>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</si>
  <si>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</si>
  <si>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</si>
  <si>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</si>
  <si>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</si>
  <si>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</si>
  <si>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</si>
  <si>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</si>
  <si>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</si>
  <si>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</si>
  <si>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</si>
  <si>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</si>
  <si>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</si>
  <si>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</si>
  <si>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</si>
  <si>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</si>
  <si>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</si>
  <si>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</si>
  <si>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</si>
  <si>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</si>
  <si>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</si>
  <si>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</si>
  <si>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</si>
  <si>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</si>
  <si>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</si>
  <si>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</si>
  <si>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</si>
  <si>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</si>
  <si>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</si>
  <si>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</si>
  <si>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</si>
  <si>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</si>
  <si>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</si>
  <si>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</si>
  <si>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</si>
  <si>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</si>
  <si>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</si>
  <si>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</si>
  <si>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</si>
  <si>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</si>
  <si>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</si>
  <si>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</si>
  <si>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</si>
  <si>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</si>
  <si>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</si>
  <si>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</si>
  <si>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</si>
  <si>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</si>
  <si>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</si>
  <si>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</si>
  <si>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</si>
  <si>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</si>
  <si>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</si>
  <si>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</si>
  <si>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</si>
  <si>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</si>
  <si>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</si>
  <si>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</si>
  <si>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</si>
  <si>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</si>
  <si>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</si>
  <si>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</si>
  <si>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</si>
  <si>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</si>
  <si>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</si>
  <si>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</si>
  <si>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</si>
  <si>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</si>
  <si>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</si>
  <si>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</si>
  <si>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</si>
  <si>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</si>
  <si>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</si>
  <si>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</si>
  <si>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</si>
  <si>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</si>
  <si>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</si>
  <si>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</si>
  <si>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</si>
  <si>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</si>
  <si>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</si>
  <si>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</si>
  <si>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</si>
  <si>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</si>
  <si>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</si>
  <si>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</si>
  <si>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</si>
  <si>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</si>
  <si>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</si>
  <si>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</si>
  <si>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</si>
  <si>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</si>
  <si>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</si>
  <si>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</si>
  <si>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</si>
  <si>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</si>
  <si>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</si>
  <si>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</si>
  <si>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</si>
  <si>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</si>
  <si>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</si>
  <si>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</si>
  <si>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</si>
  <si>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</si>
  <si>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</si>
  <si>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</si>
  <si>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</si>
  <si>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</si>
  <si>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</si>
  <si>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</si>
  <si>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</si>
  <si>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</si>
  <si>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</si>
  <si>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</si>
  <si>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</si>
  <si>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</si>
  <si>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</si>
  <si>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</si>
  <si>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</si>
  <si>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</si>
  <si>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</si>
  <si>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</si>
  <si>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</si>
  <si>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</si>
  <si>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</si>
  <si>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</si>
  <si>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</si>
  <si>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</si>
  <si>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</si>
  <si>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</si>
  <si>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</si>
  <si>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</si>
  <si>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</si>
  <si>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</si>
  <si>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</si>
  <si>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</si>
  <si>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</si>
  <si>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</si>
  <si>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</si>
  <si>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</si>
  <si>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</si>
  <si>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</si>
  <si>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</si>
  <si>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</si>
  <si>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</si>
  <si>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</si>
  <si>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</si>
  <si>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</si>
  <si>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</si>
  <si>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</si>
  <si>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</si>
  <si>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</si>
  <si>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</si>
  <si>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</si>
  <si>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</si>
  <si>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</si>
  <si>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</si>
  <si>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</si>
  <si>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</si>
  <si>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</si>
  <si>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</si>
  <si>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</si>
  <si>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</si>
  <si>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</si>
  <si>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</si>
  <si>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</si>
  <si>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</si>
  <si>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</si>
  <si>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</si>
  <si>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</si>
  <si>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</si>
  <si>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</si>
  <si>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</si>
  <si>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</si>
  <si>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</si>
  <si>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</si>
  <si>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</si>
  <si>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</si>
  <si>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</si>
  <si>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</si>
  <si>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</si>
  <si>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</si>
  <si>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</si>
  <si>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</si>
  <si>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</si>
  <si>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</si>
  <si>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</si>
  <si>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</si>
  <si>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</si>
  <si>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</si>
  <si>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</si>
  <si>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</si>
  <si>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</si>
  <si>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</si>
  <si>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</si>
  <si>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</si>
  <si>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</si>
  <si>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</si>
  <si>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</si>
  <si>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</si>
  <si>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</si>
  <si>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</si>
  <si>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</si>
  <si>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</si>
  <si>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</si>
  <si>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</si>
  <si>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</si>
  <si>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</si>
  <si>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</si>
  <si>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</si>
  <si>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</si>
  <si>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</si>
  <si>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</si>
  <si>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</si>
  <si>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</si>
  <si>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</si>
  <si>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</si>
  <si>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</si>
  <si>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</si>
  <si>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</si>
  <si>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</si>
  <si>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</si>
  <si>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</si>
  <si>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</si>
  <si>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</si>
  <si>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</si>
  <si>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</si>
  <si>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</si>
  <si>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</si>
  <si>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</si>
  <si>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</si>
  <si>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</si>
  <si>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</si>
  <si>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</si>
  <si>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</si>
  <si>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</si>
  <si>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</si>
  <si>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</si>
  <si>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</si>
  <si>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</si>
  <si>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</si>
  <si>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</si>
  <si>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</si>
  <si>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</si>
  <si>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</si>
  <si>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</si>
  <si>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</si>
  <si>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</si>
  <si>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</si>
  <si>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</si>
  <si>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</si>
  <si>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</si>
  <si>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</si>
  <si>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</si>
  <si>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</si>
  <si>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</si>
  <si>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</si>
  <si>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</si>
  <si>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</si>
  <si>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</si>
  <si>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</si>
  <si>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</si>
  <si>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</si>
  <si>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</si>
  <si>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</si>
  <si>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</si>
  <si>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</si>
  <si>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</si>
  <si>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</si>
  <si>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</si>
  <si>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</si>
  <si>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</si>
  <si>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</si>
  <si>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</si>
  <si>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</si>
  <si>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</si>
  <si>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</si>
  <si>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</si>
  <si>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</si>
  <si>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</si>
  <si>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</si>
  <si>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</si>
  <si>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</si>
  <si>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</si>
  <si>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</si>
  <si>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</si>
  <si>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</si>
  <si>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</si>
  <si>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</si>
  <si>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</si>
  <si>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</si>
  <si>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</si>
  <si>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</si>
  <si>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</si>
  <si>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</si>
  <si>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</si>
  <si>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</si>
  <si>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</si>
  <si>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</si>
  <si>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</si>
  <si>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</si>
  <si>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</si>
  <si>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</si>
  <si>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</si>
  <si>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</si>
  <si>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</si>
  <si>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</si>
  <si>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</si>
  <si>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</si>
  <si>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</si>
  <si>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</si>
  <si>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</si>
  <si>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</si>
  <si>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</si>
  <si>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</si>
  <si>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</si>
  <si>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</si>
  <si>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</si>
  <si>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</si>
  <si>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</si>
  <si>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</si>
  <si>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</si>
  <si>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</si>
  <si>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</si>
  <si>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</si>
  <si>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</si>
  <si>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</si>
  <si>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</si>
  <si>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</si>
  <si>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</si>
  <si>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</si>
  <si>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</si>
  <si>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</si>
  <si>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</si>
  <si>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</si>
  <si>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</si>
  <si>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</si>
  <si>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</si>
  <si>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</si>
  <si>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</si>
  <si>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</si>
  <si>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</si>
  <si>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</si>
  <si>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</si>
  <si>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</si>
  <si>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</si>
  <si>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</si>
  <si>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</si>
  <si>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</si>
  <si>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</si>
  <si>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</si>
  <si>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</si>
  <si>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</si>
  <si>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</si>
  <si>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</si>
  <si>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</si>
  <si>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</si>
  <si>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</si>
  <si>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</si>
  <si>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</si>
  <si>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</si>
  <si>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</si>
  <si>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</si>
  <si>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</si>
  <si>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</si>
  <si>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</si>
  <si>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</si>
  <si>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</si>
  <si>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</si>
  <si>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</si>
  <si>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</si>
  <si>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</si>
  <si>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</si>
  <si>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</si>
  <si>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</si>
  <si>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</si>
  <si>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</si>
  <si>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</si>
  <si>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</si>
  <si>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</si>
  <si>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</si>
  <si>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</si>
  <si>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</si>
  <si>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</si>
  <si>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</si>
  <si>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</si>
  <si>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</si>
  <si>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</si>
  <si>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</si>
  <si>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</si>
  <si>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</si>
  <si>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</si>
  <si>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</si>
  <si>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</si>
  <si>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</si>
  <si>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</si>
  <si>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</si>
  <si>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</si>
  <si>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</si>
  <si>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</si>
  <si>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</si>
  <si>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</si>
  <si>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</si>
  <si>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</si>
  <si>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</si>
  <si>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</si>
  <si>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</si>
  <si>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</si>
  <si>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</si>
  <si>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</si>
  <si>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</si>
  <si>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</si>
  <si>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</si>
  <si>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</si>
  <si>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</si>
  <si>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</si>
  <si>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</si>
  <si>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</si>
  <si>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</si>
  <si>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</si>
  <si>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</si>
  <si>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</si>
  <si>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</si>
  <si>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</si>
  <si>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</si>
  <si>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</si>
  <si>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</si>
  <si>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</si>
  <si>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</si>
  <si>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</si>
  <si>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</si>
  <si>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</si>
  <si>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</si>
  <si>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</si>
  <si>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</si>
  <si>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</si>
  <si>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</si>
  <si>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</si>
  <si>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</si>
  <si>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</si>
  <si>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</si>
  <si>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</si>
  <si>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</si>
  <si>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</si>
  <si>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</si>
  <si>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</si>
  <si>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</si>
  <si>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</si>
  <si>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</si>
  <si>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</si>
  <si>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</si>
  <si>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</si>
  <si>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</si>
  <si>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</si>
  <si>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</si>
  <si>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</si>
  <si>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</si>
  <si>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</si>
  <si>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</si>
  <si>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</si>
  <si>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</si>
  <si>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</si>
  <si>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</si>
  <si>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</si>
  <si>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</si>
  <si>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</si>
  <si>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</si>
  <si>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</si>
  <si>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</si>
  <si>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</si>
  <si>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</si>
  <si>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</si>
  <si>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</si>
  <si>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</si>
  <si>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</si>
  <si>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</si>
  <si>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</si>
  <si>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</si>
  <si>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</si>
  <si>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</si>
  <si>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</si>
  <si>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</si>
  <si>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</si>
  <si>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</si>
  <si>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</si>
  <si>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</si>
  <si>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</si>
  <si>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</si>
  <si>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</si>
  <si>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</si>
  <si>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</si>
  <si>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</si>
  <si>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</si>
  <si>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</si>
  <si>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</si>
  <si>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</si>
  <si>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</si>
  <si>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</si>
  <si>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</si>
  <si>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</si>
  <si>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</si>
  <si>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</si>
  <si>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</si>
  <si>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</si>
  <si>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</si>
  <si>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</si>
  <si>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</si>
  <si>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</si>
  <si>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</si>
  <si>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</si>
  <si>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</si>
  <si>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</si>
  <si>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</si>
  <si>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</si>
  <si>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</si>
  <si>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</si>
  <si>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</si>
  <si>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</si>
  <si>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</si>
  <si>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</si>
  <si>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</si>
  <si>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</si>
  <si>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</si>
  <si>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</si>
  <si>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</si>
  <si>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</si>
  <si>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</si>
  <si>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</si>
  <si>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</si>
  <si>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</si>
  <si>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</si>
  <si>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</si>
  <si>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</si>
  <si>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</si>
  <si>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</si>
  <si>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</si>
  <si>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</si>
  <si>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</si>
  <si>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</si>
  <si>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</si>
  <si>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</si>
  <si>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</si>
  <si>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</si>
  <si>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</si>
  <si>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</si>
  <si>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</si>
  <si>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</si>
  <si>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</si>
  <si>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</si>
  <si>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</si>
  <si>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</si>
  <si>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</si>
  <si>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</si>
  <si>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</si>
  <si>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</si>
  <si>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</si>
  <si>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</si>
  <si>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</si>
  <si>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</si>
  <si>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</si>
  <si>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</si>
  <si>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</si>
  <si>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</si>
  <si>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</si>
  <si>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</si>
  <si>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</si>
  <si>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</si>
  <si>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</si>
  <si>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</si>
  <si>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</si>
  <si>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</si>
  <si>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</si>
  <si>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</si>
  <si>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</si>
  <si>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</si>
  <si>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</si>
  <si>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</si>
  <si>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</si>
  <si>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</si>
  <si>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</si>
  <si>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</si>
  <si>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</si>
  <si>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</si>
  <si>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</si>
  <si>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</si>
  <si>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</si>
  <si>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</si>
  <si>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</si>
  <si>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</si>
  <si>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</si>
  <si>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</si>
  <si>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</si>
  <si>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</si>
  <si>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</si>
  <si>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</si>
  <si>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</si>
  <si>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</si>
  <si>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</si>
  <si>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</si>
  <si>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</si>
  <si>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</si>
  <si>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</si>
  <si>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</si>
  <si>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</si>
  <si>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</si>
  <si>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</si>
  <si>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</si>
  <si>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</si>
  <si>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</si>
  <si>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</si>
  <si>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</si>
  <si>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</si>
  <si>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</si>
  <si>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</si>
  <si>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</si>
  <si>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</si>
  <si>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</si>
  <si>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</si>
  <si>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</si>
  <si>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</si>
  <si>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</si>
  <si>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</si>
  <si>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</si>
  <si>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</si>
  <si>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</si>
  <si>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</si>
  <si>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</si>
  <si>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</si>
  <si>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</si>
  <si>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</si>
  <si>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</si>
  <si>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</si>
  <si>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</si>
  <si>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</si>
  <si>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</si>
  <si>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</si>
  <si>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</si>
  <si>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</si>
  <si>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</si>
  <si>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</si>
  <si>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</si>
  <si>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</si>
  <si>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</si>
  <si>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</si>
  <si>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</si>
  <si>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</si>
  <si>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</si>
  <si>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</si>
  <si>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</si>
  <si>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</si>
  <si>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</si>
  <si>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</si>
  <si>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</si>
  <si>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</si>
  <si>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</si>
  <si>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</si>
  <si>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</si>
  <si>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</si>
  <si>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</si>
  <si>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</si>
  <si>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</si>
  <si>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</si>
  <si>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</si>
  <si>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</si>
  <si>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</si>
  <si>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</si>
  <si>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</si>
  <si>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</si>
  <si>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</si>
  <si>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</si>
  <si>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</si>
  <si>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</si>
  <si>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</si>
  <si>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</si>
  <si>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</si>
  <si>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</si>
  <si>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</si>
  <si>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</si>
  <si>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</si>
  <si>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</si>
  <si>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</si>
  <si>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</si>
  <si>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</si>
  <si>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</si>
  <si>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</si>
  <si>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</si>
  <si>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</si>
  <si>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</si>
  <si>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</si>
  <si>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</si>
  <si>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</si>
  <si>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</si>
  <si>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</si>
  <si>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</si>
  <si>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</si>
  <si>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</si>
  <si>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</si>
  <si>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</si>
  <si>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</si>
  <si>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</si>
  <si>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</si>
  <si>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</si>
  <si>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</si>
  <si>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</si>
  <si>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</si>
  <si>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</si>
  <si>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</si>
  <si>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</si>
  <si>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</si>
  <si>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</si>
  <si>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</si>
  <si>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</si>
  <si>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</si>
  <si>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</si>
  <si>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</si>
  <si>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</si>
  <si>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</si>
  <si>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</si>
  <si>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</si>
  <si>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</si>
  <si>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</si>
  <si>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</si>
  <si>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</si>
  <si>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</si>
  <si>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</si>
  <si>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</si>
  <si>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</si>
  <si>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</si>
  <si>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</si>
  <si>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</si>
  <si>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</si>
  <si>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</si>
  <si>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</si>
  <si>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</si>
  <si>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</si>
  <si>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</si>
  <si>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</si>
  <si>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</si>
  <si>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</si>
  <si>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</si>
  <si>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</si>
  <si>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</si>
  <si>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</si>
  <si>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</si>
  <si>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</si>
  <si>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</si>
  <si>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</si>
  <si>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</si>
  <si>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</si>
  <si>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</si>
  <si>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</si>
  <si>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</si>
  <si>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</si>
  <si>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</si>
  <si>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</si>
  <si>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</si>
  <si>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</si>
  <si>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</si>
  <si>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</si>
  <si>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</si>
  <si>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</si>
  <si>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</si>
  <si>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</si>
  <si>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</si>
  <si>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</si>
  <si>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</si>
  <si>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</si>
  <si>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</si>
  <si>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</si>
  <si>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</si>
  <si>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</si>
  <si>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</si>
  <si>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</si>
  <si>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</si>
  <si>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</si>
  <si>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</si>
  <si>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</si>
  <si>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</si>
  <si>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</si>
  <si>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</si>
  <si>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</si>
  <si>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</si>
  <si>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</si>
  <si>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</si>
  <si>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</si>
  <si>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</si>
  <si>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</si>
  <si>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</si>
  <si>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</si>
  <si>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</si>
  <si>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</si>
  <si>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</si>
  <si>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</si>
  <si>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</si>
  <si>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</si>
  <si>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</si>
  <si>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</si>
  <si>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</si>
  <si>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</si>
  <si>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</si>
  <si>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</si>
  <si>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</si>
  <si>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</si>
  <si>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</si>
  <si>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</si>
  <si>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</si>
  <si>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</si>
  <si>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</si>
  <si>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</si>
  <si>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</si>
  <si>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</si>
  <si>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</si>
  <si>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</si>
  <si>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</si>
  <si>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</si>
  <si>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</si>
  <si>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</si>
  <si>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</si>
  <si>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</si>
  <si>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</si>
  <si>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</si>
  <si>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</si>
  <si>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</si>
  <si>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</si>
  <si>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</si>
  <si>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</si>
  <si>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</si>
  <si>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</si>
  <si>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</si>
  <si>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</si>
  <si>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</si>
  <si>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</si>
  <si>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</si>
  <si>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</si>
  <si>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</si>
  <si>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</si>
  <si>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</si>
  <si>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</si>
  <si>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</si>
  <si>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</si>
  <si>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</si>
  <si>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</si>
  <si>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</si>
  <si>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</si>
  <si>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</si>
  <si>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</si>
  <si>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</si>
  <si>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</si>
  <si>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</si>
  <si>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</si>
  <si>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</si>
  <si>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</si>
  <si>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</si>
  <si>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</si>
  <si>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</si>
  <si>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</si>
  <si>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</si>
  <si>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</si>
  <si>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</si>
  <si>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</si>
  <si>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</si>
  <si>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</si>
  <si>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</si>
  <si>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</si>
  <si>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</si>
  <si>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</si>
  <si>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</si>
  <si>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</si>
  <si>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</si>
  <si>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</si>
  <si>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</si>
  <si>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</si>
  <si>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</si>
  <si>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</si>
  <si>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</si>
  <si>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</si>
  <si>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</si>
  <si>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</si>
  <si>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</si>
  <si>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</si>
  <si>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</si>
  <si>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</si>
  <si>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</si>
  <si>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</si>
  <si>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</si>
  <si>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</si>
  <si>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</si>
  <si>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</si>
  <si>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</si>
  <si>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</si>
  <si>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</si>
  <si>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</si>
  <si>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</si>
  <si>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</si>
  <si>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</si>
  <si>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</si>
  <si>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</si>
  <si>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</si>
  <si>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</si>
  <si>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</si>
  <si>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</si>
  <si>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</si>
  <si>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</si>
  <si>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</si>
  <si>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</si>
  <si>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</si>
  <si>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</si>
  <si>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</si>
  <si>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</si>
  <si>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</si>
  <si>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</si>
  <si>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</si>
  <si>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</si>
  <si>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</si>
  <si>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</si>
  <si>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</si>
  <si>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</si>
  <si>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</si>
  <si>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</si>
  <si>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</si>
  <si>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</si>
  <si>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</si>
  <si>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</si>
  <si>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</si>
  <si>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</si>
  <si>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</si>
  <si>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</si>
  <si>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</si>
  <si>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</si>
  <si>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</si>
  <si>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</si>
  <si>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</si>
  <si>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</si>
  <si>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</si>
  <si>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</si>
  <si>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</si>
  <si>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</si>
  <si>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</si>
  <si>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</si>
  <si>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</si>
  <si>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</si>
  <si>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</si>
  <si>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</si>
  <si>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</si>
  <si>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</si>
  <si>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</si>
  <si>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</si>
  <si>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</si>
  <si>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</si>
  <si>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</si>
  <si>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</si>
  <si>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</si>
  <si>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</si>
  <si>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</si>
  <si>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</si>
  <si>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</si>
  <si>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</si>
  <si>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</si>
  <si>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</si>
  <si>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</si>
  <si>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</si>
  <si>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</si>
  <si>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</si>
  <si>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</si>
  <si>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</si>
  <si>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</si>
  <si>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</si>
  <si>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</si>
  <si>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</si>
  <si>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</si>
  <si>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</si>
  <si>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</si>
  <si>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</si>
  <si>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</si>
  <si>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</si>
  <si>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</si>
  <si>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</si>
  <si>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</si>
  <si>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</si>
  <si>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</si>
  <si>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</si>
  <si>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</si>
  <si>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</si>
  <si>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</si>
  <si>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</si>
  <si>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</si>
  <si>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</si>
  <si>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</si>
  <si>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</si>
  <si>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</si>
  <si>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</si>
  <si>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</si>
  <si>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</si>
  <si>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</si>
  <si>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</si>
  <si>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</si>
  <si>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</si>
  <si>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</si>
  <si>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</si>
  <si>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</si>
  <si>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</si>
  <si>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</si>
  <si>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</si>
  <si>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</si>
  <si>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</si>
  <si>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</si>
  <si>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</si>
  <si>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</si>
  <si>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</si>
  <si>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</si>
  <si>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</si>
  <si>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</si>
  <si>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</si>
  <si>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</si>
  <si>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</si>
  <si>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</si>
  <si>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</si>
  <si>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</si>
  <si>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</si>
  <si>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</si>
  <si>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</si>
  <si>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</si>
  <si>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</si>
  <si>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</si>
  <si>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</si>
  <si>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</si>
  <si>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</si>
  <si>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</si>
  <si>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</si>
  <si>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</si>
  <si>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</si>
  <si>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</si>
  <si>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</si>
  <si>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</si>
  <si>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</si>
  <si>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</si>
  <si>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</si>
  <si>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</si>
  <si>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</si>
  <si>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</si>
  <si>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</si>
  <si>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</si>
  <si>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</si>
  <si>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</si>
  <si>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</si>
  <si>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</si>
  <si>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</si>
  <si>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</si>
  <si>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</si>
  <si>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</si>
  <si>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</si>
  <si>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</si>
  <si>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</si>
  <si>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</si>
  <si>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</si>
  <si>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</si>
  <si>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</si>
  <si>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</si>
  <si>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</si>
  <si>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</si>
  <si>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</si>
  <si>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</si>
  <si>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</si>
  <si>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</si>
  <si>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</si>
  <si>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</si>
  <si>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</si>
  <si>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</si>
  <si>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</si>
  <si>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</si>
  <si>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</si>
  <si>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</si>
  <si>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</si>
  <si>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</si>
  <si>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</si>
  <si>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</si>
  <si>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</si>
  <si>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</si>
  <si>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</si>
  <si>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</si>
  <si>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</si>
  <si>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</si>
  <si>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</si>
  <si>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</si>
  <si>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</si>
  <si>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</si>
  <si>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</si>
  <si>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</si>
  <si>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</si>
  <si>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</si>
  <si>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</si>
  <si>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</si>
  <si>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</si>
  <si>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</si>
  <si>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</si>
  <si>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</si>
  <si>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</si>
  <si>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</si>
  <si>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</si>
  <si>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</si>
  <si>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</si>
  <si>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</si>
  <si>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</si>
  <si>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</si>
  <si>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</si>
  <si>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</si>
  <si>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</si>
  <si>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</si>
  <si>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</si>
  <si>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</si>
  <si>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</si>
  <si>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</si>
  <si>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</si>
  <si>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</si>
  <si>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</si>
  <si>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</si>
  <si>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</si>
  <si>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</si>
  <si>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</si>
  <si>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</si>
  <si>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</si>
  <si>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</si>
  <si>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</si>
  <si>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</si>
  <si>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</si>
  <si>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</si>
  <si>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</si>
  <si>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</si>
  <si>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</si>
  <si>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</si>
  <si>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</si>
  <si>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</si>
  <si>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</si>
  <si>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</si>
  <si>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</si>
  <si>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</si>
  <si>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</si>
  <si>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</si>
  <si>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</si>
  <si>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</si>
  <si>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</si>
  <si>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</si>
  <si>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</si>
  <si>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</si>
  <si>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</si>
  <si>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</si>
  <si>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</si>
  <si>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</si>
  <si>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</si>
  <si>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</si>
  <si>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</si>
  <si>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</si>
  <si>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</si>
  <si>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</si>
  <si>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</si>
  <si>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</si>
  <si>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</si>
  <si>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</si>
  <si>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</si>
  <si>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</si>
  <si>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</si>
  <si>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</si>
  <si>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</si>
  <si>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</si>
  <si>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</si>
  <si>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</si>
  <si>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</si>
  <si>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</si>
  <si>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</si>
  <si>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</si>
  <si>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</si>
  <si>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</si>
  <si>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</si>
  <si>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</si>
  <si>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</si>
  <si>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</si>
  <si>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</si>
  <si>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</si>
  <si>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</si>
  <si>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</si>
  <si>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</si>
  <si>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</si>
  <si>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</si>
  <si>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</si>
  <si>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</si>
  <si>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</si>
  <si>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</si>
  <si>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</si>
  <si>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</si>
  <si>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</si>
  <si>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</si>
  <si>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</si>
  <si>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</si>
  <si>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</si>
  <si>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</si>
  <si>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</si>
  <si>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</si>
  <si>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</si>
  <si>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</si>
  <si>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</si>
  <si>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</si>
  <si>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</si>
  <si>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</si>
  <si>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</si>
  <si>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</si>
  <si>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</si>
  <si>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</si>
  <si>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</si>
  <si>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</si>
  <si>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</si>
  <si>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</si>
  <si>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</si>
  <si>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</si>
  <si>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</si>
  <si>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</si>
  <si>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</si>
  <si>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</si>
  <si>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</si>
  <si>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</si>
  <si>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</si>
  <si>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</si>
  <si>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</si>
  <si>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</si>
  <si>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</si>
  <si>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</si>
  <si>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</si>
  <si>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</si>
  <si>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</si>
  <si>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</si>
  <si>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</si>
  <si>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</si>
  <si>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</si>
  <si>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</si>
  <si>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</si>
  <si>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</si>
  <si>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</si>
  <si>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</si>
  <si>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</si>
  <si>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</si>
  <si>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</si>
  <si>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</si>
  <si>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</si>
  <si>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</si>
  <si>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</si>
  <si>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</si>
  <si>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</si>
  <si>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</si>
  <si>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</si>
  <si>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</si>
  <si>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</si>
  <si>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</si>
  <si>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</si>
  <si>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</si>
  <si>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</si>
  <si>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</si>
  <si>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</si>
  <si>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</si>
  <si>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</si>
  <si>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</si>
  <si>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</si>
  <si>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</si>
  <si>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</si>
  <si>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</si>
  <si>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</si>
  <si>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</si>
  <si>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</si>
  <si>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</si>
  <si>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</si>
  <si>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</si>
  <si>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</si>
  <si>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</si>
  <si>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</si>
  <si>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</si>
  <si>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</si>
  <si>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</si>
  <si>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</si>
  <si>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</si>
  <si>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</si>
  <si>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</si>
  <si>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</si>
  <si>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</si>
  <si>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</si>
  <si>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</si>
  <si>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</si>
  <si>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</si>
  <si>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</si>
  <si>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</si>
  <si>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</si>
  <si>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</si>
  <si>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</si>
  <si>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</si>
  <si>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</si>
  <si>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</si>
  <si>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</si>
  <si>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</si>
  <si>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</si>
  <si>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</si>
  <si>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</si>
  <si>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</si>
  <si>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</si>
  <si>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</si>
  <si>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</si>
  <si>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</si>
  <si>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</si>
  <si>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</si>
  <si>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</si>
  <si>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</si>
  <si>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</si>
  <si>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</si>
  <si>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</si>
  <si>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</si>
  <si>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</si>
  <si>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</si>
  <si>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</si>
  <si>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</si>
  <si>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</si>
  <si>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</si>
  <si>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</si>
  <si>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</si>
  <si>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</si>
  <si>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</si>
  <si>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</si>
  <si>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</si>
  <si>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</si>
  <si>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</si>
  <si>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</si>
  <si>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</si>
  <si>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</si>
  <si>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</si>
  <si>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</si>
  <si>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</si>
  <si>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</si>
  <si>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</si>
  <si>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</si>
  <si>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</si>
  <si>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</si>
  <si>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</si>
  <si>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</si>
  <si>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</si>
  <si>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</si>
  <si>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</si>
  <si>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</si>
  <si>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</si>
  <si>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</si>
  <si>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</si>
  <si>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</si>
  <si>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</si>
  <si>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</si>
  <si>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</si>
  <si>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</si>
  <si>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</si>
  <si>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</si>
  <si>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</si>
  <si>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</si>
  <si>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</si>
  <si>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</si>
  <si>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</si>
  <si>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</si>
  <si>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</si>
  <si>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</si>
  <si>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</si>
  <si>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</si>
  <si>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</si>
  <si>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</si>
  <si>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</si>
  <si>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</si>
  <si>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</si>
  <si>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</si>
  <si>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</si>
  <si>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</si>
  <si>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</si>
  <si>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</si>
  <si>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</si>
  <si>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</si>
  <si>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</si>
  <si>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</si>
  <si>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</si>
  <si>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</si>
  <si>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</si>
  <si>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</si>
  <si>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</si>
  <si>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</si>
  <si>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</si>
  <si>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</si>
  <si>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</si>
  <si>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</si>
  <si>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</si>
  <si>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</si>
  <si>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</si>
  <si>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</si>
  <si>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</si>
  <si>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</si>
  <si>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</si>
  <si>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</si>
  <si>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</si>
  <si>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</si>
  <si>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</si>
  <si>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</si>
  <si>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</si>
  <si>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</si>
  <si>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</si>
  <si>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</si>
  <si>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</si>
  <si>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</si>
  <si>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</si>
  <si>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</si>
  <si>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</si>
  <si>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</si>
  <si>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</si>
  <si>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</si>
  <si>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</si>
  <si>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</si>
  <si>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</si>
  <si>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</si>
  <si>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</si>
  <si>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</si>
  <si>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</si>
  <si>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</si>
  <si>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</si>
  <si>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</si>
  <si>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</si>
  <si>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</si>
  <si>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</si>
  <si>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</si>
  <si>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</si>
  <si>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</si>
  <si>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</si>
  <si>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</si>
  <si>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</si>
  <si>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</si>
  <si>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</si>
  <si>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</si>
  <si>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</si>
  <si>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</si>
  <si>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</si>
  <si>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</si>
  <si>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</si>
  <si>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</si>
  <si>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</si>
  <si>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</si>
  <si>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</si>
  <si>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</si>
  <si>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</si>
  <si>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</si>
  <si>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</si>
  <si>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</si>
  <si>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</si>
  <si>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</si>
  <si>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</si>
  <si>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</si>
  <si>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</si>
  <si>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</si>
  <si>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</si>
  <si>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</si>
  <si>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</si>
  <si>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</si>
  <si>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</si>
  <si>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</si>
  <si>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</si>
  <si>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</si>
  <si>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</si>
  <si>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</si>
  <si>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</si>
  <si>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</si>
  <si>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</si>
  <si>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</si>
  <si>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</si>
  <si>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</si>
  <si>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</si>
  <si>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</si>
  <si>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</si>
  <si>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</si>
  <si>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</si>
  <si>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</si>
  <si>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</si>
  <si>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</si>
  <si>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</si>
  <si>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</si>
  <si>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</si>
  <si>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</si>
  <si>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</si>
  <si>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</si>
  <si>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</si>
  <si>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</si>
  <si>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</si>
  <si>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</si>
  <si>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</si>
  <si>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</si>
  <si>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</si>
  <si>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</si>
  <si>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</si>
  <si>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</si>
  <si>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</si>
  <si>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</si>
  <si>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</si>
  <si>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</si>
  <si>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</si>
  <si>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</si>
  <si>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</si>
  <si>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</si>
  <si>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</si>
  <si>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</si>
  <si>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</si>
  <si>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</si>
  <si>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</si>
  <si>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</si>
  <si>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</si>
  <si>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</si>
  <si>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</si>
  <si>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</si>
  <si>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</si>
  <si>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</si>
  <si>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</si>
  <si>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</si>
  <si>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</si>
  <si>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</si>
  <si>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</si>
  <si>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</si>
  <si>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</si>
  <si>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</si>
  <si>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</si>
  <si>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</si>
  <si>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</si>
  <si>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</si>
  <si>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</si>
  <si>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</si>
  <si>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</si>
  <si>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</si>
  <si>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</si>
  <si>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</si>
  <si>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</si>
  <si>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</si>
  <si>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</si>
  <si>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</si>
  <si>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</si>
  <si>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</si>
  <si>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</si>
  <si>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</si>
  <si>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</si>
  <si>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</si>
  <si>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</si>
  <si>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</si>
  <si>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</si>
  <si>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</si>
  <si>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</si>
  <si>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</si>
  <si>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</si>
  <si>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</si>
  <si>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</si>
  <si>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</si>
  <si>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</si>
  <si>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</si>
  <si>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</si>
  <si>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</si>
  <si>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</si>
  <si>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</si>
  <si>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</si>
  <si>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</si>
  <si>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</si>
  <si>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</si>
  <si>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</si>
  <si>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</si>
  <si>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</si>
  <si>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</si>
  <si>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</si>
  <si>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</si>
  <si>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</si>
  <si>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</si>
  <si>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</si>
  <si>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</si>
  <si>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</si>
  <si>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</si>
  <si>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</si>
  <si>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</si>
  <si>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</si>
  <si>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</si>
  <si>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</si>
  <si>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</si>
  <si>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</si>
  <si>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</si>
  <si>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</si>
  <si>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</si>
  <si>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</si>
  <si>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</si>
  <si>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</si>
  <si>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</si>
  <si>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</si>
  <si>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</si>
  <si>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</si>
  <si>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</si>
  <si>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</si>
  <si>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</si>
  <si>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</si>
  <si>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</si>
  <si>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</si>
  <si>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</si>
  <si>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</si>
  <si>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</si>
  <si>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</si>
  <si>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</si>
  <si>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</si>
  <si>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</si>
  <si>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</si>
  <si>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</si>
  <si>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</si>
  <si>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</si>
  <si>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</si>
  <si>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</si>
  <si>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</si>
  <si>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</si>
  <si>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</si>
  <si>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</si>
  <si>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</si>
  <si>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</si>
  <si>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</si>
  <si>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</si>
  <si>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</si>
  <si>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</si>
  <si>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</si>
  <si>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</si>
  <si>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</si>
  <si>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</si>
  <si>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</si>
  <si>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</si>
  <si>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</si>
  <si>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</si>
  <si>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</si>
  <si>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</si>
  <si>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</si>
  <si>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</si>
  <si>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</si>
  <si>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</si>
  <si>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</si>
  <si>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</si>
  <si>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</si>
  <si>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</si>
  <si>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</si>
  <si>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</si>
  <si>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</si>
  <si>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</si>
  <si>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</si>
  <si>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</si>
  <si>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</si>
  <si>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</si>
  <si>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</si>
  <si>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</si>
  <si>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</si>
  <si>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</si>
  <si>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</si>
  <si>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</si>
  <si>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</si>
  <si>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</si>
  <si>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</si>
  <si>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</si>
  <si>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</si>
  <si>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</si>
  <si>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</si>
  <si>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</si>
  <si>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</si>
  <si>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</si>
  <si>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</si>
  <si>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</si>
  <si>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</si>
  <si>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</si>
  <si>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</si>
  <si>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</si>
  <si>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</si>
  <si>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</si>
  <si>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</si>
  <si>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</si>
  <si>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</si>
  <si>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</si>
  <si>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</si>
  <si>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</si>
  <si>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</si>
  <si>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</si>
  <si>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</si>
  <si>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</si>
  <si>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</si>
  <si>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</si>
  <si>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</si>
  <si>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</si>
  <si>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</si>
  <si>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</si>
  <si>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</si>
  <si>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</si>
  <si>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</si>
  <si>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</si>
  <si>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</si>
  <si>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</si>
  <si>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</si>
  <si>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</si>
  <si>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</si>
  <si>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</si>
  <si>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</si>
  <si>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</si>
  <si>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</si>
  <si>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</si>
  <si>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</si>
  <si>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</si>
  <si>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</si>
  <si>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</si>
  <si>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</si>
  <si>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</si>
  <si>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</si>
  <si>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</si>
  <si>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</si>
  <si>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</si>
  <si>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</si>
  <si>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</si>
  <si>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</si>
  <si>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</si>
  <si>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</si>
  <si>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</si>
  <si>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</si>
  <si>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</si>
  <si>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</si>
  <si>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</si>
  <si>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</si>
  <si>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</si>
  <si>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</si>
  <si>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</si>
  <si>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</si>
  <si>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</si>
  <si>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</si>
  <si>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</si>
  <si>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</si>
  <si>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</si>
  <si>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</si>
  <si>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</si>
  <si>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</si>
  <si>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</si>
  <si>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</si>
  <si>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</si>
  <si>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</si>
  <si>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</si>
  <si>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</si>
  <si>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</si>
  <si>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</si>
  <si>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</si>
  <si>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</si>
  <si>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</si>
  <si>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</si>
  <si>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</si>
  <si>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</si>
  <si>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</si>
  <si>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</si>
  <si>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</si>
  <si>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</si>
  <si>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</si>
  <si>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</si>
  <si>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</si>
  <si>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</si>
  <si>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</si>
  <si>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</si>
  <si>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</si>
  <si>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</si>
  <si>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</si>
  <si>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</si>
  <si>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</si>
  <si>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</si>
  <si>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</si>
  <si>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</si>
  <si>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</si>
  <si>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</si>
  <si>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</si>
  <si>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</si>
  <si>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</si>
  <si>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</si>
  <si>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</si>
  <si>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</si>
  <si>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</si>
  <si>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</si>
  <si>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</si>
  <si>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</si>
  <si>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</si>
  <si>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</si>
  <si>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</si>
  <si>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</si>
  <si>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</si>
  <si>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</si>
  <si>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</si>
  <si>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</si>
  <si>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</si>
  <si>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</si>
  <si>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</si>
  <si>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</si>
  <si>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</si>
  <si>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</si>
  <si>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</si>
  <si>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</si>
  <si>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</si>
  <si>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</si>
  <si>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</si>
  <si>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</si>
  <si>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</si>
  <si>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</si>
  <si>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</si>
  <si>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</si>
  <si>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</si>
  <si>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</si>
  <si>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</si>
  <si>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</si>
  <si>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</si>
  <si>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</si>
  <si>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</si>
  <si>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</si>
  <si>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</si>
  <si>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</si>
  <si>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</si>
  <si>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</si>
  <si>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</si>
  <si>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</si>
  <si>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</si>
  <si>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</si>
  <si>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</si>
  <si>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</si>
  <si>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</si>
  <si>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</si>
  <si>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</si>
  <si>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</si>
  <si>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</si>
  <si>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</si>
  <si>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</si>
  <si>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</si>
  <si>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</si>
  <si>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</si>
  <si>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</si>
  <si>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</si>
  <si>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</si>
  <si>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</si>
  <si>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</si>
  <si>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</si>
  <si>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</si>
  <si>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</si>
  <si>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</si>
  <si>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</si>
  <si>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</si>
  <si>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</si>
  <si>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</si>
  <si>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</si>
  <si>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</si>
  <si>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</si>
  <si>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</si>
  <si>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</si>
  <si>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</si>
  <si>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</si>
  <si>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</si>
  <si>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</si>
  <si>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</si>
  <si>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</si>
  <si>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</si>
  <si>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</si>
  <si>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</si>
  <si>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</si>
  <si>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</si>
  <si>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</si>
  <si>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</si>
  <si>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</si>
  <si>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</si>
  <si>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</si>
  <si>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</si>
  <si>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</si>
  <si>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</si>
  <si>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</si>
  <si>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</si>
  <si>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</si>
  <si>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</si>
  <si>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</si>
  <si>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</si>
  <si>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</si>
  <si>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</si>
  <si>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</si>
  <si>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</si>
  <si>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</si>
  <si>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</si>
  <si>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</si>
  <si>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</si>
  <si>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</si>
  <si>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</si>
  <si>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</si>
  <si>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</si>
  <si>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</si>
  <si>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</si>
  <si>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</si>
  <si>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</si>
  <si>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</si>
  <si>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</si>
  <si>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</si>
  <si>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</si>
  <si>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</si>
  <si>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</si>
  <si>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</si>
  <si>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</si>
  <si>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</si>
  <si>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</si>
  <si>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</si>
  <si>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</si>
  <si>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</si>
  <si>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</si>
  <si>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</si>
  <si>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</si>
  <si>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</si>
  <si>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</si>
  <si>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</si>
  <si>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</si>
  <si>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</si>
  <si>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</si>
  <si>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</si>
  <si>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</si>
  <si>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</si>
  <si>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</si>
  <si>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</si>
  <si>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</si>
  <si>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</si>
  <si>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</si>
  <si>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</si>
  <si>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</si>
  <si>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</si>
  <si>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</si>
  <si>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</si>
  <si>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</si>
  <si>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</si>
  <si>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</si>
  <si>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</si>
  <si>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</si>
  <si>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</si>
  <si>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</si>
  <si>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</si>
  <si>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</si>
  <si>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</si>
  <si>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</si>
  <si>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</si>
  <si>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</si>
  <si>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</si>
  <si>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</si>
  <si>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</si>
  <si>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</si>
  <si>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</si>
  <si>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</si>
  <si>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</si>
  <si>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</si>
  <si>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</si>
  <si>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</si>
  <si>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</si>
  <si>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</si>
  <si>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</si>
  <si>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</si>
  <si>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</si>
  <si>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</si>
  <si>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</si>
  <si>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</si>
  <si>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</si>
  <si>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</si>
  <si>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</si>
  <si>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</si>
  <si>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</si>
  <si>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</si>
  <si>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</si>
  <si>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</si>
  <si>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</si>
  <si>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</si>
  <si>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</si>
  <si>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</si>
  <si>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</si>
  <si>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</si>
  <si>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</si>
  <si>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</si>
  <si>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</si>
  <si>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</si>
  <si>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</si>
  <si>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</si>
  <si>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</si>
  <si>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</si>
  <si>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</si>
  <si>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</si>
  <si>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</si>
  <si>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</si>
  <si>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</si>
  <si>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</si>
  <si>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</si>
  <si>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</si>
  <si>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</si>
  <si>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</si>
  <si>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</si>
  <si>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</si>
  <si>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</si>
  <si>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</si>
  <si>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</si>
  <si>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</si>
  <si>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</si>
  <si>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</si>
  <si>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</si>
  <si>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</si>
  <si>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</si>
  <si>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</si>
  <si>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</si>
  <si>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</si>
  <si>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</si>
  <si>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</si>
  <si>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</si>
  <si>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</si>
  <si>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</si>
  <si>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</si>
  <si>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</si>
  <si>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</si>
  <si>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</si>
  <si>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</si>
  <si>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</si>
  <si>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</si>
  <si>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</si>
  <si>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</si>
  <si>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</si>
  <si>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</si>
  <si>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</si>
  <si>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</si>
  <si>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</si>
  <si>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</si>
  <si>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</si>
  <si>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</si>
  <si>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</si>
  <si>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</si>
  <si>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</si>
  <si>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</si>
  <si>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</si>
  <si>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</si>
  <si>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</si>
  <si>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</si>
  <si>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</si>
  <si>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</si>
  <si>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</si>
  <si>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</si>
  <si>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</si>
  <si>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</si>
  <si>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</si>
  <si>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</si>
  <si>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</si>
  <si>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</si>
  <si>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</si>
  <si>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</si>
  <si>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</si>
  <si>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</si>
  <si>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</si>
  <si>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</si>
  <si>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</si>
  <si>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</si>
  <si>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</si>
  <si>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</si>
  <si>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</si>
  <si>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</si>
  <si>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</si>
  <si>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</si>
  <si>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</si>
  <si>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</si>
  <si>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</si>
  <si>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</si>
  <si>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</si>
  <si>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</si>
  <si>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</si>
  <si>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</si>
  <si>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</si>
  <si>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</si>
  <si>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</si>
  <si>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</si>
  <si>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</si>
  <si>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</si>
  <si>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</si>
  <si>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</si>
  <si>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</si>
  <si>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</si>
  <si>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</si>
  <si>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</si>
  <si>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</si>
  <si>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</si>
  <si>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</si>
  <si>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</si>
  <si>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</si>
  <si>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</si>
  <si>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</si>
  <si>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</si>
  <si>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</si>
  <si>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</si>
  <si>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</si>
  <si>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</si>
  <si>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</si>
  <si>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</si>
  <si>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</si>
  <si>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</si>
  <si>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</si>
  <si>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</si>
  <si>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</si>
  <si>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</si>
  <si>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</si>
  <si>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</si>
  <si>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</si>
  <si>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</si>
  <si>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</si>
  <si>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</si>
  <si>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</si>
  <si>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</si>
  <si>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</si>
  <si>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</si>
  <si>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</si>
  <si>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</si>
  <si>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</si>
  <si>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</si>
  <si>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</si>
  <si>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</si>
  <si>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</si>
  <si>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</si>
  <si>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</si>
  <si>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</si>
  <si>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</si>
  <si>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</si>
  <si>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</si>
  <si>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</si>
  <si>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</si>
  <si>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</si>
  <si>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</si>
  <si>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</si>
  <si>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</si>
  <si>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</si>
  <si>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</si>
  <si>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</si>
  <si>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</si>
  <si>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</si>
  <si>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</si>
  <si>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</si>
  <si>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</si>
  <si>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</si>
  <si>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</si>
  <si>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</si>
  <si>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</si>
  <si>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</si>
  <si>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</si>
  <si>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</si>
  <si>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</si>
  <si>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</si>
  <si>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</si>
  <si>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</si>
  <si>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</si>
  <si>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</si>
  <si>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</si>
  <si>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</si>
  <si>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</si>
  <si>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</si>
  <si>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</si>
  <si>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</si>
  <si>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</si>
  <si>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</si>
  <si>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</si>
  <si>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</si>
  <si>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</si>
  <si>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</si>
  <si>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</si>
  <si>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</si>
  <si>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</si>
  <si>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</si>
  <si>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</si>
  <si>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</si>
  <si>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</si>
  <si>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</si>
  <si>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</si>
  <si>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</si>
  <si>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</si>
  <si>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</si>
  <si>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</si>
  <si>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</si>
  <si>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</si>
  <si>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</si>
  <si>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</si>
  <si>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</si>
  <si>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</si>
  <si>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</si>
  <si>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</si>
  <si>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</si>
  <si>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</si>
  <si>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</si>
  <si>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</si>
  <si>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</si>
  <si>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</si>
  <si>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</si>
  <si>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</si>
  <si>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</si>
  <si>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</si>
  <si>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</si>
  <si>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</si>
  <si>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</si>
  <si>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</si>
  <si>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</si>
  <si>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</si>
  <si>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</si>
  <si>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</si>
  <si>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</si>
  <si>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</si>
  <si>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</si>
  <si>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</si>
  <si>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</si>
  <si>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</si>
  <si>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</si>
  <si>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</si>
  <si>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</si>
  <si>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</si>
  <si>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</si>
  <si>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</si>
  <si>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</si>
  <si>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</si>
  <si>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</si>
  <si>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</si>
  <si>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</si>
  <si>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</si>
  <si>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</si>
  <si>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</si>
  <si>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</si>
  <si>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</si>
  <si>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</si>
  <si>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</si>
  <si>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</si>
  <si>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</si>
  <si>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</si>
  <si>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</si>
  <si>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</si>
  <si>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</si>
  <si>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</si>
  <si>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</si>
  <si>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</si>
  <si>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</si>
  <si>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</si>
  <si>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</si>
  <si>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</si>
  <si>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</si>
  <si>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</si>
  <si>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</si>
  <si>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</si>
  <si>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</si>
  <si>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</si>
  <si>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</si>
  <si>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</si>
  <si>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</si>
  <si>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</si>
  <si>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</si>
  <si>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</si>
  <si>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</si>
  <si>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</si>
  <si>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</si>
  <si>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</si>
  <si>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</si>
  <si>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</si>
  <si>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</si>
  <si>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</si>
  <si>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</si>
  <si>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</si>
  <si>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</si>
  <si>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</si>
  <si>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</si>
  <si>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</si>
  <si>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</si>
  <si>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</si>
  <si>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</si>
  <si>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</si>
  <si>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</si>
  <si>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</si>
  <si>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</si>
  <si>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</si>
  <si>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</si>
  <si>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</si>
  <si>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</si>
  <si>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</si>
  <si>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</si>
  <si>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</si>
  <si>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</si>
  <si>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</si>
  <si>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</si>
  <si>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</si>
  <si>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</si>
  <si>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</si>
  <si>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</si>
  <si>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</si>
  <si>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</si>
  <si>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</si>
  <si>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</si>
  <si>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</si>
  <si>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</si>
  <si>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</si>
  <si>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</si>
  <si>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</si>
  <si>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</si>
  <si>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</si>
  <si>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</si>
  <si>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</si>
  <si>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</si>
  <si>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</si>
  <si>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</si>
  <si>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</si>
  <si>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</si>
  <si>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</si>
  <si>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</si>
  <si>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</si>
  <si>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</si>
  <si>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</si>
  <si>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</si>
  <si>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</si>
  <si>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</si>
  <si>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</si>
  <si>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</si>
  <si>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</si>
  <si>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</si>
  <si>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</si>
  <si>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</si>
  <si>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</si>
  <si>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</si>
  <si>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</si>
  <si>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</si>
  <si>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</si>
  <si>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</si>
  <si>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</si>
  <si>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</si>
  <si>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</si>
  <si>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</si>
  <si>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</si>
  <si>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</si>
  <si>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</si>
  <si>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</si>
  <si>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</si>
  <si>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</si>
  <si>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</si>
  <si>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</si>
  <si>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</si>
  <si>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</si>
  <si>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</si>
  <si>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</si>
  <si>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</si>
  <si>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</si>
  <si>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</si>
  <si>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</si>
  <si>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</si>
  <si>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</si>
  <si>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</si>
  <si>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</si>
  <si>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</si>
  <si>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</si>
  <si>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</si>
  <si>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</si>
  <si>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</si>
  <si>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</si>
  <si>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</si>
  <si>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</si>
  <si>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</si>
  <si>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</si>
  <si>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</si>
  <si>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</si>
  <si>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</si>
  <si>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</si>
  <si>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</si>
  <si>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</si>
  <si>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</si>
  <si>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</si>
  <si>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</si>
  <si>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</si>
  <si>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</si>
  <si>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</si>
  <si>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</si>
  <si>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</si>
  <si>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</si>
  <si>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</si>
  <si>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</si>
  <si>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</si>
  <si>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</si>
  <si>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</si>
  <si>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</si>
  <si>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</si>
  <si>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</si>
  <si>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</si>
  <si>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</si>
  <si>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</si>
  <si>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</si>
  <si>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</si>
  <si>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</si>
  <si>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</si>
  <si>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</si>
  <si>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</si>
  <si>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</si>
  <si>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</si>
  <si>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</si>
  <si>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</si>
  <si>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</si>
  <si>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</si>
  <si>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</si>
  <si>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</si>
  <si>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</si>
  <si>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</si>
  <si>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</si>
  <si>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</si>
  <si>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</si>
  <si>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</si>
  <si>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</si>
  <si>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</si>
  <si>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</si>
  <si>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</si>
  <si>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</si>
  <si>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</si>
  <si>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</si>
  <si>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</si>
  <si>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</si>
  <si>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</si>
  <si>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</si>
  <si>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</si>
  <si>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</si>
  <si>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</si>
  <si>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</si>
  <si>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</si>
  <si>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</si>
  <si>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</si>
  <si>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</si>
  <si>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</si>
  <si>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</si>
  <si>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</si>
  <si>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</si>
  <si>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</si>
  <si>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</si>
  <si>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</si>
  <si>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</si>
  <si>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</si>
  <si>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</si>
  <si>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</si>
  <si>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</si>
  <si>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</si>
  <si>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</si>
  <si>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</si>
  <si>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</si>
  <si>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</si>
  <si>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</si>
  <si>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</si>
  <si>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</si>
  <si>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</si>
  <si>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</si>
  <si>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</si>
  <si>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</si>
  <si>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</si>
  <si>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</si>
  <si>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</si>
  <si>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</si>
  <si>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</si>
  <si>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</si>
  <si>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</si>
  <si>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</si>
  <si>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</si>
  <si>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</si>
  <si>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</si>
  <si>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</si>
  <si>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</si>
  <si>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</si>
  <si>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</si>
  <si>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</si>
  <si>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</si>
  <si>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</si>
  <si>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</si>
  <si>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</si>
  <si>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</si>
  <si>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</si>
  <si>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</si>
  <si>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</si>
  <si>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</si>
  <si>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</si>
  <si>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</si>
  <si>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</si>
  <si>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</si>
  <si>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</si>
  <si>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</si>
  <si>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</si>
  <si>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</si>
  <si>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</si>
  <si>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</si>
  <si>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</si>
  <si>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</si>
  <si>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</si>
  <si>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</si>
  <si>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</si>
  <si>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</si>
  <si>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</si>
  <si>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</si>
  <si>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</si>
  <si>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</si>
  <si>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</si>
  <si>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</si>
  <si>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</si>
  <si>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</si>
  <si>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</si>
  <si>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</si>
  <si>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</si>
  <si>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</si>
  <si>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</si>
  <si>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</si>
  <si>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</si>
  <si>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</si>
  <si>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</si>
  <si>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</si>
  <si>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</si>
  <si>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</si>
  <si>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</si>
  <si>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</si>
  <si>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</si>
  <si>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</si>
  <si>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</si>
  <si>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</si>
  <si>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</si>
  <si>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</si>
  <si>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</si>
  <si>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</si>
  <si>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</si>
  <si>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</si>
  <si>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</si>
  <si>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</si>
  <si>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</si>
  <si>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</si>
  <si>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</si>
  <si>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</si>
  <si>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</si>
  <si>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</si>
  <si>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</si>
  <si>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</si>
  <si>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</si>
  <si>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</si>
  <si>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</si>
  <si>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</si>
  <si>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</si>
  <si>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</si>
  <si>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</si>
  <si>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</si>
  <si>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</si>
  <si>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</si>
  <si>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</si>
  <si>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</si>
  <si>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</si>
  <si>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</si>
  <si>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</si>
  <si>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</si>
  <si>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</si>
  <si>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</si>
  <si>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</si>
  <si>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</si>
  <si>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</si>
  <si>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</si>
  <si>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</si>
  <si>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</si>
  <si>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</si>
  <si>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</si>
  <si>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</si>
  <si>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</si>
  <si>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</si>
  <si>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</si>
  <si>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</si>
  <si>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</si>
  <si>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</si>
  <si>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</si>
  <si>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</si>
  <si>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</si>
  <si>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</si>
  <si>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</si>
  <si>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</si>
  <si>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</si>
  <si>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</si>
  <si>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</si>
  <si>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</si>
  <si>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</si>
  <si>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</si>
  <si>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</si>
  <si>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</si>
  <si>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</si>
  <si>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</si>
  <si>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</si>
  <si>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</si>
  <si>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</si>
  <si>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</si>
  <si>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</si>
  <si>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</si>
  <si>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</si>
  <si>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</si>
  <si>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</si>
  <si>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</si>
  <si>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</si>
  <si>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</si>
  <si>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</si>
  <si>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</si>
  <si>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</si>
  <si>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</si>
  <si>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</si>
  <si>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</si>
  <si>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</si>
  <si>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</si>
  <si>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</si>
  <si>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</si>
  <si>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</si>
  <si>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</si>
  <si>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</si>
  <si>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</si>
  <si>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</si>
  <si>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</si>
  <si>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</si>
  <si>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</si>
  <si>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</si>
  <si>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</si>
  <si>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</si>
  <si>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</si>
  <si>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</si>
  <si>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</si>
  <si>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</si>
  <si>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</si>
  <si>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</si>
  <si>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</si>
  <si>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</si>
  <si>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</si>
  <si>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</si>
  <si>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</si>
  <si>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</si>
  <si>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</si>
  <si>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</si>
  <si>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</si>
  <si>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</si>
  <si>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</si>
  <si>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</si>
  <si>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</si>
  <si>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</si>
  <si>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</si>
  <si>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</si>
  <si>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</si>
  <si>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</si>
  <si>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</si>
  <si>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</si>
  <si>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</si>
  <si>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</si>
  <si>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</si>
  <si>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</si>
  <si>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</si>
  <si>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</si>
  <si>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</si>
  <si>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</si>
  <si>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</si>
  <si>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</si>
  <si>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</si>
  <si>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</si>
  <si>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</si>
  <si>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</si>
  <si>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</si>
  <si>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</si>
  <si>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</si>
  <si>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</si>
  <si>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</si>
  <si>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</si>
  <si>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</si>
  <si>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</si>
  <si>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</si>
  <si>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</si>
  <si>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</si>
  <si>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</si>
  <si>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</si>
  <si>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</si>
  <si>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</si>
  <si>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</si>
  <si>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</si>
  <si>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</si>
  <si>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</si>
  <si>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</si>
  <si>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</si>
  <si>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</si>
  <si>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</si>
  <si>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</si>
  <si>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</si>
  <si>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</si>
  <si>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</si>
  <si>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</si>
  <si>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</si>
  <si>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</si>
  <si>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</si>
  <si>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</si>
  <si>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</si>
  <si>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</si>
  <si>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</si>
  <si>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</si>
  <si>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</si>
  <si>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</si>
  <si>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</si>
  <si>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</si>
  <si>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</si>
  <si>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</si>
  <si>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</si>
  <si>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</si>
  <si>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</si>
  <si>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</si>
  <si>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</si>
  <si>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</si>
  <si>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</si>
  <si>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</si>
  <si>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</si>
  <si>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</si>
  <si>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</si>
  <si>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</si>
  <si>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</si>
  <si>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</si>
  <si>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</si>
  <si>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</si>
  <si>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</si>
  <si>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</si>
  <si>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</si>
  <si>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</si>
  <si>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</si>
  <si>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</si>
  <si>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</si>
  <si>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</si>
  <si>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</si>
  <si>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</si>
  <si>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</si>
  <si>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</si>
  <si>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</si>
  <si>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</si>
  <si>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</si>
  <si>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</si>
  <si>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</si>
  <si>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</si>
  <si>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</si>
  <si>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</si>
  <si>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</si>
  <si>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</si>
  <si>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</si>
  <si>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</si>
  <si>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</si>
  <si>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</si>
  <si>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</si>
  <si>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</si>
  <si>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</si>
  <si>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</si>
  <si>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</si>
  <si>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</si>
  <si>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UMIROVLJENIKA OPĆINE VIDOVEC</t>
  </si>
  <si>
    <t>TRG SV. VIDA 9</t>
  </si>
  <si>
    <t>HR6523600001101734124</t>
  </si>
  <si>
    <t>01374044</t>
  </si>
  <si>
    <t>NE</t>
  </si>
  <si>
    <t>IVAN BENČEK</t>
  </si>
  <si>
    <t>TAJANA PAPEC</t>
  </si>
  <si>
    <t>042391216</t>
  </si>
  <si>
    <t>tajana.papec@fina.hr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</si>
</sst>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7" xfId="97" applyNumberFormat="1" applyFont="1" applyFill="1" applyBorder="1" applyAlignment="1" applyProtection="1">
      <alignment horizontal="left" vertical="center" wrapText="1"/>
      <protection hidden="1"/>
    </xf>
    <xf numFmtId="0" fontId="69" fillId="0" borderId="10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7" xfId="97" applyNumberFormat="1" applyFont="1" applyFill="1" applyBorder="1" applyAlignment="1" applyProtection="1">
      <alignment horizontal="left" vertical="center" wrapText="1"/>
      <protection hidden="1"/>
    </xf>
    <xf numFmtId="0" fontId="4" fillId="0" borderId="108"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07" xfId="97" applyNumberFormat="1" applyFont="1" applyFill="1" applyBorder="1" applyAlignment="1" applyProtection="1">
      <alignment horizontal="left" vertical="center" shrinkToFit="1"/>
      <protection hidden="1"/>
    </xf>
    <xf numFmtId="0" fontId="0" fillId="0" borderId="108"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8"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8" xfId="0" applyNumberFormat="1" applyFont="1" applyBorder="1" applyAlignment="1" applyProtection="1">
      <alignment horizontal="left" vertical="center" wrapText="1"/>
      <protection/>
    </xf>
    <xf numFmtId="0" fontId="33" fillId="0" borderId="108"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38">
    <dxf>
      <font>
        <b/>
        <i val="0"/>
        <color indexed="12"/>
      </font>
      <fill>
        <patternFill>
          <bgColor indexed="13"/>
        </patternFill>
      </fill>
    </dxf>
    <dxf>
      <font>
        <b/>
        <i val="0"/>
        <color indexed="9"/>
      </font>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2862</v>
      </c>
      <c r="F1" s="209" t="s">
        <v>3043</v>
      </c>
      <c r="G1" s="209" t="s">
        <v>2865</v>
      </c>
      <c r="H1" s="221" t="s">
        <v>1451</v>
      </c>
      <c r="I1" s="277" t="s">
        <v>34</v>
      </c>
      <c r="J1" s="247"/>
    </row>
    <row r="2" spans="2:10" ht="70.5" customHeight="1">
      <c r="B2" s="288"/>
      <c r="C2" s="289"/>
      <c r="D2" s="289"/>
      <c r="E2" s="289"/>
      <c r="F2" s="289"/>
      <c r="G2" s="289"/>
      <c r="H2" s="289"/>
      <c r="I2" s="289"/>
      <c r="J2" s="290"/>
    </row>
    <row r="3" spans="2:10" ht="60" customHeight="1">
      <c r="B3" s="303" t="s">
        <v>3051</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2" activePane="bottomLeft" state="frozen"/>
      <selection pane="topLeft" activeCell="A1" sqref="A1"/>
      <selection pane="bottomLeft" activeCell="J52" sqref="J5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2862</v>
      </c>
      <c r="G1" s="209" t="s">
        <v>3043</v>
      </c>
      <c r="H1" s="209" t="s">
        <v>2865</v>
      </c>
      <c r="I1" s="209"/>
      <c r="J1" s="221" t="s">
        <v>1451</v>
      </c>
      <c r="K1" s="247" t="s">
        <v>34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822</v>
      </c>
      <c r="C3" s="406"/>
      <c r="D3" s="132"/>
      <c r="E3" s="132"/>
      <c r="F3" s="108"/>
      <c r="G3" s="108"/>
      <c r="H3" s="108"/>
      <c r="I3" s="108"/>
      <c r="J3" s="108"/>
      <c r="K3" s="407" t="s">
        <v>3046</v>
      </c>
      <c r="L3" s="408"/>
    </row>
    <row r="4" spans="2:12" s="27" customFormat="1" ht="30" customHeight="1">
      <c r="B4" s="400" t="s">
        <v>3047</v>
      </c>
      <c r="C4" s="504"/>
      <c r="D4" s="504"/>
      <c r="E4" s="504"/>
      <c r="F4" s="504"/>
      <c r="G4" s="504"/>
      <c r="H4" s="504"/>
      <c r="I4" s="504"/>
      <c r="J4" s="504"/>
      <c r="K4" s="505"/>
      <c r="L4" s="505"/>
    </row>
    <row r="5" spans="2:12" s="27" customFormat="1" ht="30" customHeight="1">
      <c r="B5" s="500" t="s">
        <v>3048</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za razdoblje 01.01.2018. do 31.12.2018.</v>
      </c>
      <c r="C6" s="403"/>
      <c r="D6" s="403"/>
      <c r="E6" s="403"/>
      <c r="F6" s="403"/>
      <c r="G6" s="403"/>
      <c r="H6" s="403"/>
      <c r="I6" s="403"/>
      <c r="J6" s="403"/>
      <c r="K6" s="403"/>
      <c r="L6" s="403"/>
      <c r="P6" s="264" t="s">
        <v>769</v>
      </c>
    </row>
    <row r="7" spans="2:16" s="118" customFormat="1" ht="18" customHeight="1" thickBot="1">
      <c r="B7" s="409" t="s">
        <v>11</v>
      </c>
      <c r="C7" s="410"/>
      <c r="D7" s="411" t="str">
        <f>IF(RefStr!P4=1,IF(RefStr!C7&lt;&gt;"",RefStr!C7,""),"")</f>
        <v>UDRUGA UMIROVLJENIKA OPĆINE VIDOVEC</v>
      </c>
      <c r="E7" s="412"/>
      <c r="F7" s="412"/>
      <c r="G7" s="412"/>
      <c r="H7" s="412"/>
      <c r="I7" s="412"/>
      <c r="J7" s="412"/>
      <c r="K7" s="412"/>
      <c r="L7" s="412"/>
      <c r="P7" s="27" t="s">
        <v>1611</v>
      </c>
    </row>
    <row r="8" spans="2:12" s="118" customFormat="1" ht="18" customHeight="1" thickBot="1">
      <c r="B8" s="409" t="s">
        <v>2025</v>
      </c>
      <c r="C8" s="409"/>
      <c r="D8" s="231">
        <f>IF(RefStr!P4=1,IF(RefStr!C9&lt;&gt;"",RefStr!C9,""),"")</f>
        <v>42205</v>
      </c>
      <c r="E8" s="121"/>
      <c r="F8" s="128" t="s">
        <v>2028</v>
      </c>
      <c r="G8" s="413" t="str">
        <f>IF(RefStr!P4=1,IF(RefStr!E9&lt;&gt;"",RefStr!E9,""),"")</f>
        <v>VIDOVEC</v>
      </c>
      <c r="H8" s="414"/>
      <c r="I8" s="414"/>
      <c r="J8" s="414"/>
      <c r="K8" s="414"/>
      <c r="L8" s="414"/>
    </row>
    <row r="9" spans="2:12" s="118" customFormat="1" ht="18" customHeight="1" thickBot="1">
      <c r="B9" s="409" t="s">
        <v>12</v>
      </c>
      <c r="C9" s="409"/>
      <c r="D9" s="413" t="str">
        <f>IF(RefStr!P4=1,IF(RefStr!C11&lt;&gt;"",RefStr!C11,""),"")</f>
        <v>TRG SV. VIDA 9</v>
      </c>
      <c r="E9" s="413"/>
      <c r="F9" s="413"/>
      <c r="G9" s="413"/>
      <c r="H9" s="413"/>
      <c r="I9" s="413"/>
      <c r="J9" s="413"/>
      <c r="K9" s="413"/>
      <c r="L9" s="413"/>
    </row>
    <row r="10" spans="2:12" s="118" customFormat="1" ht="18" customHeight="1" thickBot="1">
      <c r="B10" s="409" t="s">
        <v>2726</v>
      </c>
      <c r="C10" s="409" t="s">
        <v>2855</v>
      </c>
      <c r="D10" s="418" t="str">
        <f>IF(RefStr!P4=1,IF(RefStr!C13&lt;&gt;"",RefStr!C13,""),"")</f>
        <v>HR6523600001101734124</v>
      </c>
      <c r="E10" s="419"/>
      <c r="F10" s="419"/>
      <c r="G10" s="122"/>
      <c r="H10" s="122"/>
      <c r="I10" s="136"/>
      <c r="J10" s="128" t="s">
        <v>791</v>
      </c>
      <c r="K10" s="227">
        <f>IF(RefStr!P4=1,IF(RefStr!J9&lt;&gt;"",RefStr!J9,""),"")</f>
        <v>102845</v>
      </c>
      <c r="L10" s="136"/>
    </row>
    <row r="11" spans="2:12" s="118" customFormat="1" ht="18" customHeight="1" thickBot="1">
      <c r="B11" s="423" t="s">
        <v>14</v>
      </c>
      <c r="C11" s="424"/>
      <c r="D11" s="120" t="str">
        <f>IF(RefStr!P4=1,IF(RefStr!C15&lt;&gt;"",RefStr!C15,""),"")</f>
        <v>8411</v>
      </c>
      <c r="E11" s="232" t="str">
        <f>IF(RefStr!D15&lt;&gt;"",RefStr!D15,"")</f>
        <v>Opće djelatnosti javne uprave</v>
      </c>
      <c r="F11" s="123"/>
      <c r="G11" s="136"/>
      <c r="H11" s="136"/>
      <c r="I11" s="137"/>
      <c r="J11" s="208" t="s">
        <v>1530</v>
      </c>
      <c r="K11" s="226" t="str">
        <f>IF(RefStr!P4=1,IF(RefStr!J11&lt;&gt;"",RefStr!J11,""),"")</f>
        <v>01374044</v>
      </c>
      <c r="L11" s="136"/>
    </row>
    <row r="12" spans="2:12" s="118" customFormat="1" ht="18" customHeight="1" thickBot="1">
      <c r="B12" s="409" t="s">
        <v>2857</v>
      </c>
      <c r="C12" s="424"/>
      <c r="D12" s="124">
        <f>IF(RefStr!P4=1,IF(RefStr!C17&lt;&gt;"",RefStr!C17,""),"")</f>
        <v>484</v>
      </c>
      <c r="E12" s="233" t="str">
        <f>IF(RefStr!D17&lt;&gt;"",RefStr!D17,"")</f>
        <v>Grad/općina: VIDOVEC</v>
      </c>
      <c r="F12" s="125"/>
      <c r="G12" s="122"/>
      <c r="H12" s="122"/>
      <c r="I12" s="126"/>
      <c r="J12" s="208" t="s">
        <v>792</v>
      </c>
      <c r="K12" s="425">
        <f>IF(RefStr!P4=1,IF(RefStr!J13&lt;&gt;"",RefStr!J13,""),"")</f>
        <v>50978523090</v>
      </c>
      <c r="L12" s="426"/>
    </row>
    <row r="13" spans="2:12" s="118" customFormat="1" ht="18" customHeight="1" thickBot="1">
      <c r="B13" s="136"/>
      <c r="C13" s="127"/>
      <c r="D13" s="262"/>
      <c r="E13" s="263"/>
      <c r="F13" s="263"/>
      <c r="G13" s="263"/>
      <c r="H13" s="263"/>
      <c r="I13" s="423" t="s">
        <v>2856</v>
      </c>
      <c r="J13" s="424"/>
      <c r="K13" s="133" t="str">
        <f>IF(RefStr!P4=1,IF(RefStr!J15&lt;&gt;"",RefStr!J15,""),"")</f>
        <v>2018-12</v>
      </c>
      <c r="L13" s="136"/>
    </row>
    <row r="14" spans="2:12" s="118" customFormat="1" ht="18" customHeight="1" thickBot="1">
      <c r="B14" s="128"/>
      <c r="C14" s="128"/>
      <c r="D14" s="263"/>
      <c r="E14" s="263"/>
      <c r="F14" s="263"/>
      <c r="G14" s="263"/>
      <c r="H14" s="263"/>
      <c r="I14" s="138"/>
      <c r="J14" s="208" t="s">
        <v>13</v>
      </c>
      <c r="K14" s="230">
        <f>IF(RefStr!P4=1,IF(RefStr!J17&lt;&gt;"",RefStr!J17,""),"")</f>
        <v>5</v>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2027</v>
      </c>
      <c r="D16" s="455"/>
      <c r="E16" s="455"/>
      <c r="F16" s="455"/>
      <c r="G16" s="456"/>
      <c r="H16" s="456"/>
      <c r="I16" s="86" t="s">
        <v>2026</v>
      </c>
      <c r="J16" s="87" t="s">
        <v>2866</v>
      </c>
      <c r="K16" s="88" t="s">
        <v>2867</v>
      </c>
      <c r="L16" s="89" t="s">
        <v>2522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3049</v>
      </c>
      <c r="C18" s="438" t="s">
        <v>2525</v>
      </c>
      <c r="D18" s="438"/>
      <c r="E18" s="438"/>
      <c r="F18" s="438"/>
      <c r="G18" s="438"/>
      <c r="H18" s="438"/>
      <c r="I18" s="438"/>
      <c r="J18" s="438"/>
      <c r="K18" s="438"/>
      <c r="L18" s="439"/>
    </row>
    <row r="19" spans="2:17" s="27" customFormat="1" ht="12.75">
      <c r="B19" s="196" t="s">
        <v>2526</v>
      </c>
      <c r="C19" s="476" t="s">
        <v>2527</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2528</v>
      </c>
      <c r="C20" s="479" t="s">
        <v>2529</v>
      </c>
      <c r="D20" s="480"/>
      <c r="E20" s="480"/>
      <c r="F20" s="480"/>
      <c r="G20" s="480"/>
      <c r="H20" s="481"/>
      <c r="I20" s="192">
        <v>2</v>
      </c>
      <c r="J20" s="193">
        <v>13300</v>
      </c>
      <c r="K20" s="193"/>
      <c r="L20" s="183">
        <f t="shared" si="0"/>
        <v>0</v>
      </c>
      <c r="M20" s="97"/>
      <c r="N20" s="33"/>
      <c r="P20" s="34"/>
      <c r="Q20" s="28"/>
    </row>
    <row r="21" spans="2:17" s="27" customFormat="1" ht="12.75">
      <c r="B21" s="197" t="s">
        <v>2530</v>
      </c>
      <c r="C21" s="479" t="s">
        <v>2149</v>
      </c>
      <c r="D21" s="480"/>
      <c r="E21" s="480"/>
      <c r="F21" s="480"/>
      <c r="G21" s="480"/>
      <c r="H21" s="481"/>
      <c r="I21" s="192">
        <v>3</v>
      </c>
      <c r="J21" s="193"/>
      <c r="K21" s="193"/>
      <c r="L21" s="183" t="str">
        <f t="shared" si="0"/>
        <v>-</v>
      </c>
      <c r="M21" s="97"/>
      <c r="N21" s="33"/>
      <c r="P21" s="34"/>
      <c r="Q21" s="28"/>
    </row>
    <row r="22" spans="2:17" s="27" customFormat="1" ht="12.75">
      <c r="B22" s="197" t="s">
        <v>2150</v>
      </c>
      <c r="C22" s="479" t="s">
        <v>171</v>
      </c>
      <c r="D22" s="480"/>
      <c r="E22" s="480"/>
      <c r="F22" s="480"/>
      <c r="G22" s="480"/>
      <c r="H22" s="481"/>
      <c r="I22" s="192">
        <v>4</v>
      </c>
      <c r="J22" s="267">
        <f>SUM(J23:J28)</f>
        <v>45720</v>
      </c>
      <c r="K22" s="267">
        <f>SUM(K23:K28)</f>
        <v>0</v>
      </c>
      <c r="L22" s="183">
        <f t="shared" si="0"/>
        <v>0</v>
      </c>
      <c r="M22" s="97"/>
      <c r="N22" s="33"/>
      <c r="P22" s="34"/>
      <c r="Q22" s="28"/>
    </row>
    <row r="23" spans="2:17" s="27" customFormat="1" ht="12.75">
      <c r="B23" s="197" t="s">
        <v>2151</v>
      </c>
      <c r="C23" s="479" t="s">
        <v>2152</v>
      </c>
      <c r="D23" s="480"/>
      <c r="E23" s="480"/>
      <c r="F23" s="480"/>
      <c r="G23" s="480"/>
      <c r="H23" s="481"/>
      <c r="I23" s="192">
        <v>5</v>
      </c>
      <c r="J23" s="193"/>
      <c r="K23" s="193"/>
      <c r="L23" s="183" t="str">
        <f t="shared" si="0"/>
        <v>-</v>
      </c>
      <c r="M23" s="97"/>
      <c r="N23" s="33"/>
      <c r="P23" s="34"/>
      <c r="Q23" s="28"/>
    </row>
    <row r="24" spans="2:17" s="27" customFormat="1" ht="12.75">
      <c r="B24" s="197" t="s">
        <v>2153</v>
      </c>
      <c r="C24" s="479" t="s">
        <v>2154</v>
      </c>
      <c r="D24" s="480"/>
      <c r="E24" s="480"/>
      <c r="F24" s="480"/>
      <c r="G24" s="480"/>
      <c r="H24" s="481"/>
      <c r="I24" s="192">
        <v>6</v>
      </c>
      <c r="J24" s="193">
        <v>31000</v>
      </c>
      <c r="K24" s="193"/>
      <c r="L24" s="183">
        <f t="shared" si="0"/>
        <v>0</v>
      </c>
      <c r="M24" s="97"/>
      <c r="N24" s="33"/>
      <c r="P24" s="34"/>
      <c r="Q24" s="28"/>
    </row>
    <row r="25" spans="2:17" s="27" customFormat="1" ht="12.75">
      <c r="B25" s="197" t="s">
        <v>2155</v>
      </c>
      <c r="C25" s="479" t="s">
        <v>2156</v>
      </c>
      <c r="D25" s="480"/>
      <c r="E25" s="480"/>
      <c r="F25" s="480"/>
      <c r="G25" s="480"/>
      <c r="H25" s="481"/>
      <c r="I25" s="192">
        <v>7</v>
      </c>
      <c r="J25" s="193"/>
      <c r="K25" s="193"/>
      <c r="L25" s="183" t="str">
        <f t="shared" si="0"/>
        <v>-</v>
      </c>
      <c r="M25" s="97"/>
      <c r="N25" s="33"/>
      <c r="P25" s="34"/>
      <c r="Q25" s="28"/>
    </row>
    <row r="26" spans="2:17" s="27" customFormat="1" ht="12.75">
      <c r="B26" s="197" t="s">
        <v>2157</v>
      </c>
      <c r="C26" s="479" t="s">
        <v>2158</v>
      </c>
      <c r="D26" s="480"/>
      <c r="E26" s="480"/>
      <c r="F26" s="480"/>
      <c r="G26" s="480"/>
      <c r="H26" s="481"/>
      <c r="I26" s="192">
        <v>8</v>
      </c>
      <c r="J26" s="193"/>
      <c r="K26" s="193"/>
      <c r="L26" s="183" t="str">
        <f t="shared" si="0"/>
        <v>-</v>
      </c>
      <c r="M26" s="97"/>
      <c r="N26" s="33"/>
      <c r="P26" s="34"/>
      <c r="Q26" s="28"/>
    </row>
    <row r="27" spans="2:17" s="27" customFormat="1" ht="12.75">
      <c r="B27" s="197" t="s">
        <v>2159</v>
      </c>
      <c r="C27" s="479" t="s">
        <v>2160</v>
      </c>
      <c r="D27" s="480"/>
      <c r="E27" s="480"/>
      <c r="F27" s="480"/>
      <c r="G27" s="480"/>
      <c r="H27" s="481"/>
      <c r="I27" s="192">
        <v>9</v>
      </c>
      <c r="J27" s="193"/>
      <c r="K27" s="193"/>
      <c r="L27" s="183" t="str">
        <f t="shared" si="0"/>
        <v>-</v>
      </c>
      <c r="M27" s="97"/>
      <c r="N27" s="33"/>
      <c r="P27" s="34"/>
      <c r="Q27" s="28"/>
    </row>
    <row r="28" spans="2:17" s="27" customFormat="1" ht="12.75">
      <c r="B28" s="197" t="s">
        <v>2161</v>
      </c>
      <c r="C28" s="479" t="s">
        <v>2162</v>
      </c>
      <c r="D28" s="480"/>
      <c r="E28" s="480"/>
      <c r="F28" s="480"/>
      <c r="G28" s="480"/>
      <c r="H28" s="481"/>
      <c r="I28" s="192">
        <v>10</v>
      </c>
      <c r="J28" s="193">
        <v>14720</v>
      </c>
      <c r="K28" s="193"/>
      <c r="L28" s="183">
        <f t="shared" si="0"/>
        <v>0</v>
      </c>
      <c r="M28" s="97"/>
      <c r="N28" s="33"/>
      <c r="P28" s="34"/>
      <c r="Q28" s="28"/>
    </row>
    <row r="29" spans="2:17" s="27" customFormat="1" ht="12.75">
      <c r="B29" s="197" t="s">
        <v>2163</v>
      </c>
      <c r="C29" s="479" t="s">
        <v>2164</v>
      </c>
      <c r="D29" s="480"/>
      <c r="E29" s="480"/>
      <c r="F29" s="480"/>
      <c r="G29" s="480"/>
      <c r="H29" s="481"/>
      <c r="I29" s="192">
        <v>11</v>
      </c>
      <c r="J29" s="193">
        <v>1</v>
      </c>
      <c r="K29" s="193"/>
      <c r="L29" s="183">
        <f t="shared" si="0"/>
        <v>0</v>
      </c>
      <c r="M29" s="97"/>
      <c r="N29" s="33"/>
      <c r="P29" s="34"/>
      <c r="Q29" s="28"/>
    </row>
    <row r="30" spans="2:17" s="27" customFormat="1" ht="12.75">
      <c r="B30" s="197" t="s">
        <v>2165</v>
      </c>
      <c r="C30" s="479" t="s">
        <v>2166</v>
      </c>
      <c r="D30" s="480"/>
      <c r="E30" s="480"/>
      <c r="F30" s="480"/>
      <c r="G30" s="480"/>
      <c r="H30" s="481"/>
      <c r="I30" s="192">
        <v>12</v>
      </c>
      <c r="J30" s="193"/>
      <c r="K30" s="193"/>
      <c r="L30" s="183" t="str">
        <f t="shared" si="0"/>
        <v>-</v>
      </c>
      <c r="M30" s="97"/>
      <c r="N30" s="33"/>
      <c r="P30" s="34"/>
      <c r="Q30" s="28"/>
    </row>
    <row r="31" spans="2:17" s="27" customFormat="1" ht="12.75">
      <c r="B31" s="197" t="s">
        <v>2167</v>
      </c>
      <c r="C31" s="479" t="s">
        <v>2168</v>
      </c>
      <c r="D31" s="480"/>
      <c r="E31" s="480"/>
      <c r="F31" s="480"/>
      <c r="G31" s="480"/>
      <c r="H31" s="481"/>
      <c r="I31" s="192">
        <v>13</v>
      </c>
      <c r="J31" s="193"/>
      <c r="K31" s="193"/>
      <c r="L31" s="183" t="str">
        <f t="shared" si="0"/>
        <v>-</v>
      </c>
      <c r="M31" s="97"/>
      <c r="N31" s="33"/>
      <c r="P31" s="34"/>
      <c r="Q31" s="28"/>
    </row>
    <row r="32" spans="2:17" s="27" customFormat="1" ht="12.75">
      <c r="B32" s="197" t="s">
        <v>2169</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59021</v>
      </c>
      <c r="K33" s="268">
        <f>SUM(K19:K22)+SUM(K29:K32)</f>
        <v>0</v>
      </c>
      <c r="L33" s="184">
        <f t="shared" si="0"/>
        <v>0</v>
      </c>
      <c r="M33" s="97"/>
      <c r="N33" s="33"/>
      <c r="P33" s="34"/>
      <c r="Q33" s="28"/>
    </row>
    <row r="34" spans="2:12" s="27" customFormat="1" ht="15" customHeight="1">
      <c r="B34" s="459" t="s">
        <v>3050</v>
      </c>
      <c r="C34" s="460" t="s">
        <v>1412</v>
      </c>
      <c r="D34" s="460"/>
      <c r="E34" s="460"/>
      <c r="F34" s="460"/>
      <c r="G34" s="460"/>
      <c r="H34" s="460"/>
      <c r="I34" s="460"/>
      <c r="J34" s="460"/>
      <c r="K34" s="460"/>
      <c r="L34" s="461"/>
    </row>
    <row r="35" spans="2:17" s="27" customFormat="1" ht="12.75">
      <c r="B35" s="196" t="s">
        <v>2526</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2528</v>
      </c>
      <c r="C38" s="479" t="s">
        <v>1415</v>
      </c>
      <c r="D38" s="480"/>
      <c r="E38" s="480"/>
      <c r="F38" s="480"/>
      <c r="G38" s="480"/>
      <c r="H38" s="481"/>
      <c r="I38" s="192">
        <v>19</v>
      </c>
      <c r="J38" s="193"/>
      <c r="K38" s="193"/>
      <c r="L38" s="194" t="str">
        <f t="shared" si="0"/>
        <v>-</v>
      </c>
      <c r="M38" s="97"/>
      <c r="N38" s="33"/>
      <c r="P38" s="34"/>
      <c r="Q38" s="28"/>
    </row>
    <row r="39" spans="2:17" s="27" customFormat="1" ht="12.75">
      <c r="B39" s="197" t="s">
        <v>2530</v>
      </c>
      <c r="C39" s="479" t="s">
        <v>1416</v>
      </c>
      <c r="D39" s="480"/>
      <c r="E39" s="480"/>
      <c r="F39" s="480"/>
      <c r="G39" s="480"/>
      <c r="H39" s="481"/>
      <c r="I39" s="192">
        <v>20</v>
      </c>
      <c r="J39" s="193"/>
      <c r="K39" s="193"/>
      <c r="L39" s="194" t="str">
        <f t="shared" si="0"/>
        <v>-</v>
      </c>
      <c r="M39" s="97"/>
      <c r="N39" s="33"/>
      <c r="P39" s="34"/>
      <c r="Q39" s="28"/>
    </row>
    <row r="40" spans="2:17" s="27" customFormat="1" ht="12.75">
      <c r="B40" s="197" t="s">
        <v>2150</v>
      </c>
      <c r="C40" s="479" t="s">
        <v>1417</v>
      </c>
      <c r="D40" s="480"/>
      <c r="E40" s="480"/>
      <c r="F40" s="480"/>
      <c r="G40" s="480"/>
      <c r="H40" s="481"/>
      <c r="I40" s="192">
        <v>21</v>
      </c>
      <c r="J40" s="193">
        <v>3134</v>
      </c>
      <c r="K40" s="193"/>
      <c r="L40" s="194">
        <f t="shared" si="0"/>
        <v>0</v>
      </c>
      <c r="M40" s="97"/>
      <c r="N40" s="33"/>
      <c r="P40" s="34"/>
      <c r="Q40" s="28"/>
    </row>
    <row r="41" spans="2:17" s="27" customFormat="1" ht="12.75">
      <c r="B41" s="197" t="s">
        <v>2163</v>
      </c>
      <c r="C41" s="479" t="s">
        <v>1418</v>
      </c>
      <c r="D41" s="480"/>
      <c r="E41" s="480"/>
      <c r="F41" s="480"/>
      <c r="G41" s="480"/>
      <c r="H41" s="481"/>
      <c r="I41" s="192">
        <v>22</v>
      </c>
      <c r="J41" s="193">
        <v>7300</v>
      </c>
      <c r="K41" s="193"/>
      <c r="L41" s="194">
        <f t="shared" si="0"/>
        <v>0</v>
      </c>
      <c r="M41" s="97"/>
      <c r="N41" s="33"/>
      <c r="P41" s="34"/>
      <c r="Q41" s="28"/>
    </row>
    <row r="42" spans="2:17" s="27" customFormat="1" ht="12.75">
      <c r="B42" s="197" t="s">
        <v>2165</v>
      </c>
      <c r="C42" s="479" t="s">
        <v>1419</v>
      </c>
      <c r="D42" s="480"/>
      <c r="E42" s="480"/>
      <c r="F42" s="480"/>
      <c r="G42" s="480"/>
      <c r="H42" s="481"/>
      <c r="I42" s="192">
        <v>23</v>
      </c>
      <c r="J42" s="193"/>
      <c r="K42" s="193"/>
      <c r="L42" s="194" t="str">
        <f t="shared" si="0"/>
        <v>-</v>
      </c>
      <c r="M42" s="97"/>
      <c r="N42" s="33"/>
      <c r="P42" s="34"/>
      <c r="Q42" s="28"/>
    </row>
    <row r="43" spans="2:17" s="27" customFormat="1" ht="12.75">
      <c r="B43" s="197" t="s">
        <v>2167</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2347</v>
      </c>
      <c r="D46" s="480"/>
      <c r="E46" s="480"/>
      <c r="F46" s="480"/>
      <c r="G46" s="480"/>
      <c r="H46" s="481"/>
      <c r="I46" s="192">
        <v>27</v>
      </c>
      <c r="J46" s="193">
        <v>44306</v>
      </c>
      <c r="K46" s="193"/>
      <c r="L46" s="194">
        <f t="shared" si="0"/>
        <v>0</v>
      </c>
      <c r="M46" s="97"/>
      <c r="N46" s="33"/>
      <c r="P46" s="34"/>
      <c r="Q46" s="28"/>
    </row>
    <row r="47" spans="2:17" s="27" customFormat="1" ht="12.75">
      <c r="B47" s="252"/>
      <c r="C47" s="482" t="s">
        <v>819</v>
      </c>
      <c r="D47" s="483"/>
      <c r="E47" s="483"/>
      <c r="F47" s="483"/>
      <c r="G47" s="483"/>
      <c r="H47" s="484"/>
      <c r="I47" s="253">
        <v>28</v>
      </c>
      <c r="J47" s="269">
        <f>J35+J38+J39+J40+J41+J42+J43+J44+J45+J46</f>
        <v>54740</v>
      </c>
      <c r="K47" s="269">
        <f>K35+K38+K39+K40+K41+K42+K43+K44+K45+K46</f>
        <v>0</v>
      </c>
      <c r="L47" s="254">
        <f t="shared" si="0"/>
        <v>0</v>
      </c>
      <c r="M47" s="97"/>
      <c r="N47" s="33"/>
      <c r="P47" s="34"/>
      <c r="Q47" s="28"/>
    </row>
    <row r="48" spans="2:17" s="27" customFormat="1" ht="12.75">
      <c r="B48" s="258" t="s">
        <v>2348</v>
      </c>
      <c r="C48" s="485" t="s">
        <v>820</v>
      </c>
      <c r="D48" s="486"/>
      <c r="E48" s="486"/>
      <c r="F48" s="486"/>
      <c r="G48" s="486"/>
      <c r="H48" s="487"/>
      <c r="I48" s="259">
        <v>29</v>
      </c>
      <c r="J48" s="270">
        <f>J33-J47</f>
        <v>4281</v>
      </c>
      <c r="K48" s="270">
        <f>K33-K47</f>
        <v>0</v>
      </c>
      <c r="L48" s="260">
        <f t="shared" si="0"/>
        <v>0</v>
      </c>
      <c r="M48" s="97"/>
      <c r="N48" s="33"/>
      <c r="P48" s="34"/>
      <c r="Q48" s="28"/>
    </row>
    <row r="49" spans="2:17" s="27" customFormat="1" ht="12.75">
      <c r="B49" s="255" t="s">
        <v>2349</v>
      </c>
      <c r="C49" s="488" t="s">
        <v>2350</v>
      </c>
      <c r="D49" s="489"/>
      <c r="E49" s="489"/>
      <c r="F49" s="489"/>
      <c r="G49" s="489"/>
      <c r="H49" s="490"/>
      <c r="I49" s="256">
        <v>30</v>
      </c>
      <c r="J49" s="193"/>
      <c r="K49" s="268">
        <f>SUM(J51:J53)</f>
        <v>3837</v>
      </c>
      <c r="L49" s="257" t="str">
        <f t="shared" si="0"/>
        <v>-</v>
      </c>
      <c r="M49" s="97"/>
      <c r="N49" s="33"/>
      <c r="P49" s="34"/>
      <c r="Q49" s="28"/>
    </row>
    <row r="50" spans="2:12" s="27" customFormat="1" ht="34.5" customHeight="1">
      <c r="B50" s="98" t="s">
        <v>170</v>
      </c>
      <c r="C50" s="491" t="s">
        <v>21</v>
      </c>
      <c r="D50" s="491"/>
      <c r="E50" s="491"/>
      <c r="F50" s="491"/>
      <c r="G50" s="492"/>
      <c r="H50" s="492"/>
      <c r="I50" s="99" t="s">
        <v>2026</v>
      </c>
      <c r="J50" s="100" t="s">
        <v>2351</v>
      </c>
      <c r="K50" s="101" t="s">
        <v>614</v>
      </c>
      <c r="L50" s="102" t="s">
        <v>2522</v>
      </c>
    </row>
    <row r="51" spans="2:17" s="27" customFormat="1" ht="12.75">
      <c r="B51" s="185" t="s">
        <v>2526</v>
      </c>
      <c r="C51" s="497" t="s">
        <v>2352</v>
      </c>
      <c r="D51" s="498"/>
      <c r="E51" s="498"/>
      <c r="F51" s="498"/>
      <c r="G51" s="498"/>
      <c r="H51" s="499"/>
      <c r="I51" s="200">
        <v>31</v>
      </c>
      <c r="J51" s="201">
        <v>3753</v>
      </c>
      <c r="K51" s="201"/>
      <c r="L51" s="202">
        <f t="shared" si="0"/>
        <v>0</v>
      </c>
      <c r="M51" s="97"/>
      <c r="N51" s="33"/>
      <c r="P51" s="34"/>
      <c r="Q51" s="28"/>
    </row>
    <row r="52" spans="2:17" s="27" customFormat="1" ht="12.75">
      <c r="B52" s="188" t="s">
        <v>2528</v>
      </c>
      <c r="C52" s="479" t="s">
        <v>2353</v>
      </c>
      <c r="D52" s="480"/>
      <c r="E52" s="480"/>
      <c r="F52" s="480"/>
      <c r="G52" s="480"/>
      <c r="H52" s="496"/>
      <c r="I52" s="203">
        <v>32</v>
      </c>
      <c r="J52" s="204">
        <v>84</v>
      </c>
      <c r="K52" s="204"/>
      <c r="L52" s="205">
        <f t="shared" si="0"/>
        <v>0</v>
      </c>
      <c r="M52" s="97"/>
      <c r="N52" s="33"/>
      <c r="P52" s="34"/>
      <c r="Q52" s="28"/>
    </row>
    <row r="53" spans="2:17" s="27" customFormat="1" ht="12.75">
      <c r="B53" s="188" t="s">
        <v>2530</v>
      </c>
      <c r="C53" s="479" t="s">
        <v>1943</v>
      </c>
      <c r="D53" s="480"/>
      <c r="E53" s="480"/>
      <c r="F53" s="480"/>
      <c r="G53" s="480"/>
      <c r="H53" s="496"/>
      <c r="I53" s="203">
        <v>33</v>
      </c>
      <c r="J53" s="204"/>
      <c r="K53" s="204"/>
      <c r="L53" s="205" t="str">
        <f t="shared" si="0"/>
        <v>-</v>
      </c>
      <c r="M53" s="97"/>
      <c r="N53" s="33"/>
      <c r="P53" s="34"/>
      <c r="Q53" s="28"/>
    </row>
    <row r="54" spans="2:17" s="27" customFormat="1" ht="12.75">
      <c r="B54" s="188" t="s">
        <v>2150</v>
      </c>
      <c r="C54" s="479" t="s">
        <v>1944</v>
      </c>
      <c r="D54" s="480"/>
      <c r="E54" s="480"/>
      <c r="F54" s="480"/>
      <c r="G54" s="480"/>
      <c r="H54" s="496"/>
      <c r="I54" s="203">
        <v>34</v>
      </c>
      <c r="J54" s="204"/>
      <c r="K54" s="204"/>
      <c r="L54" s="205" t="str">
        <f t="shared" si="0"/>
        <v>-</v>
      </c>
      <c r="M54" s="97"/>
      <c r="N54" s="33"/>
      <c r="P54" s="34"/>
      <c r="Q54" s="28"/>
    </row>
    <row r="55" spans="2:17" s="27" customFormat="1" ht="12.75">
      <c r="B55" s="188" t="s">
        <v>2163</v>
      </c>
      <c r="C55" s="479" t="s">
        <v>1945</v>
      </c>
      <c r="D55" s="480"/>
      <c r="E55" s="480"/>
      <c r="F55" s="480"/>
      <c r="G55" s="480"/>
      <c r="H55" s="496"/>
      <c r="I55" s="203">
        <v>35</v>
      </c>
      <c r="J55" s="204"/>
      <c r="K55" s="204"/>
      <c r="L55" s="205" t="str">
        <f t="shared" si="0"/>
        <v>-</v>
      </c>
      <c r="M55" s="97"/>
      <c r="N55" s="33"/>
      <c r="P55" s="34"/>
      <c r="Q55" s="28"/>
    </row>
    <row r="56" spans="2:17" s="27" customFormat="1" ht="12.75">
      <c r="B56" s="188" t="s">
        <v>2165</v>
      </c>
      <c r="C56" s="479" t="s">
        <v>1946</v>
      </c>
      <c r="D56" s="480"/>
      <c r="E56" s="480"/>
      <c r="F56" s="480"/>
      <c r="G56" s="480"/>
      <c r="H56" s="496"/>
      <c r="I56" s="203">
        <v>36</v>
      </c>
      <c r="J56" s="204"/>
      <c r="K56" s="204"/>
      <c r="L56" s="205" t="str">
        <f t="shared" si="0"/>
        <v>-</v>
      </c>
      <c r="M56" s="97"/>
      <c r="N56" s="33"/>
      <c r="P56" s="34"/>
      <c r="Q56" s="28"/>
    </row>
    <row r="57" spans="2:17" s="27" customFormat="1" ht="12.75">
      <c r="B57" s="188" t="s">
        <v>2167</v>
      </c>
      <c r="C57" s="479" t="s">
        <v>1947</v>
      </c>
      <c r="D57" s="480"/>
      <c r="E57" s="480"/>
      <c r="F57" s="480"/>
      <c r="G57" s="480"/>
      <c r="H57" s="496"/>
      <c r="I57" s="203">
        <v>37</v>
      </c>
      <c r="J57" s="204"/>
      <c r="K57" s="204"/>
      <c r="L57" s="205" t="str">
        <f t="shared" si="0"/>
        <v>-</v>
      </c>
      <c r="M57" s="97"/>
      <c r="N57" s="33"/>
      <c r="P57" s="34"/>
      <c r="Q57" s="28"/>
    </row>
    <row r="58" spans="2:17" s="27" customFormat="1" ht="12.75">
      <c r="B58" s="188" t="s">
        <v>1065</v>
      </c>
      <c r="C58" s="479" t="s">
        <v>2852</v>
      </c>
      <c r="D58" s="480"/>
      <c r="E58" s="480"/>
      <c r="F58" s="480"/>
      <c r="G58" s="480"/>
      <c r="H58" s="496"/>
      <c r="I58" s="203">
        <v>38</v>
      </c>
      <c r="J58" s="204"/>
      <c r="K58" s="204"/>
      <c r="L58" s="205" t="str">
        <f t="shared" si="0"/>
        <v>-</v>
      </c>
      <c r="M58" s="97"/>
      <c r="N58" s="33"/>
      <c r="P58" s="34"/>
      <c r="Q58" s="28"/>
    </row>
    <row r="59" spans="2:17" s="27" customFormat="1" ht="12.75">
      <c r="B59" s="188" t="s">
        <v>1067</v>
      </c>
      <c r="C59" s="479" t="s">
        <v>2853</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3837</v>
      </c>
      <c r="K60" s="271">
        <f>SUM(K51:K59)</f>
        <v>0</v>
      </c>
      <c r="L60" s="207">
        <f t="shared" si="0"/>
        <v>0</v>
      </c>
      <c r="M60" s="97"/>
      <c r="N60" s="33"/>
      <c r="P60" s="34"/>
      <c r="Q60" s="28"/>
    </row>
    <row r="61" s="118" customFormat="1" ht="9.75" customHeight="1"/>
    <row r="62" spans="2:12" s="118" customFormat="1" ht="14.25">
      <c r="B62" s="415"/>
      <c r="C62" s="415"/>
      <c r="D62" s="415"/>
      <c r="E62" s="416"/>
      <c r="F62" s="416"/>
      <c r="G62" s="416"/>
      <c r="H62" s="416"/>
      <c r="I62" s="119"/>
      <c r="J62" s="417" t="s">
        <v>1556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2868</v>
      </c>
      <c r="C64" s="171"/>
      <c r="D64" s="389" t="str">
        <f>IF(RefStr!P4=1,IF(RefStr!D39&lt;&gt;"",RefStr!D39,""),"")</f>
        <v>IVAN BENČEK</v>
      </c>
      <c r="E64" s="389"/>
      <c r="F64" s="389"/>
      <c r="G64" s="389"/>
      <c r="H64" s="389"/>
      <c r="I64" s="173"/>
      <c r="J64" s="174"/>
      <c r="K64" s="174"/>
      <c r="L64" s="174"/>
    </row>
    <row r="65" spans="2:12" s="118" customFormat="1" ht="15" thickBot="1">
      <c r="B65" s="390" t="s">
        <v>2869</v>
      </c>
      <c r="C65" s="390"/>
      <c r="D65" s="223">
        <f>IF(RefStr!P4=1,IF(RefStr!D41&lt;&gt;"",RefStr!D41,""),"")</f>
        <v>43465</v>
      </c>
      <c r="E65" s="176"/>
      <c r="F65" s="176"/>
      <c r="G65" s="176"/>
      <c r="H65" s="177"/>
      <c r="I65" s="178"/>
      <c r="J65" s="178"/>
      <c r="K65" s="179"/>
      <c r="L65" s="178"/>
    </row>
    <row r="66" spans="2:12" s="118" customFormat="1" ht="15" thickBot="1">
      <c r="B66" s="448" t="s">
        <v>1649</v>
      </c>
      <c r="C66" s="448"/>
      <c r="D66" s="389" t="str">
        <f>IF(RefStr!P4=1,IF(RefStr!D43&lt;&gt;"",RefStr!D43,""),"")</f>
        <v>TAJANA PAPEC</v>
      </c>
      <c r="E66" s="389"/>
      <c r="F66" s="389"/>
      <c r="G66" s="389"/>
      <c r="H66" s="171"/>
      <c r="I66" s="171"/>
      <c r="J66" s="171"/>
      <c r="K66" s="171"/>
      <c r="L66" s="171"/>
    </row>
    <row r="67" spans="2:12" s="118" customFormat="1" ht="15" thickBot="1">
      <c r="B67" s="390" t="s">
        <v>1650</v>
      </c>
      <c r="C67" s="390"/>
      <c r="D67" s="387" t="str">
        <f>IF(RefStr!P4=1,IF(RefStr!D45&lt;&gt;"",RefStr!D45,""),"")</f>
        <v>042391216</v>
      </c>
      <c r="E67" s="387"/>
      <c r="F67" s="171"/>
      <c r="G67" s="180"/>
      <c r="H67" s="180"/>
      <c r="I67" s="180"/>
      <c r="J67" s="180"/>
      <c r="K67" s="180"/>
      <c r="L67" s="180"/>
    </row>
    <row r="68" spans="2:12" s="118" customFormat="1" ht="15" thickBot="1">
      <c r="B68" s="390" t="s">
        <v>41</v>
      </c>
      <c r="C68" s="390"/>
      <c r="D68" s="388">
        <f>IF(RefStr!P4=1,IF(RefStr!D47&lt;&gt;"",RefStr!D47,""),"")</f>
      </c>
      <c r="E68" s="388"/>
      <c r="F68" s="181"/>
      <c r="G68" s="181"/>
      <c r="H68" s="181"/>
      <c r="I68" s="181"/>
      <c r="J68" s="181"/>
      <c r="K68" s="180"/>
      <c r="L68" s="180"/>
    </row>
    <row r="69" spans="2:12" s="118" customFormat="1" ht="15" thickBot="1">
      <c r="B69" s="390" t="s">
        <v>1651</v>
      </c>
      <c r="C69" s="390"/>
      <c r="D69" s="398" t="str">
        <f>IF(RefStr!P4=1,IF(RefStr!D49&lt;&gt;"",RefStr!D49,""),"")</f>
        <v>tajana.papec@fina.hr</v>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23 J53:K59 J19:K19 J36:K39 J49 J21:K21 K20 J25:K27 K24 J30:K32 K28:K29 J42:K45 K40:K41 K46 K51:K52">
    <cfRule type="cellIs" priority="19" dxfId="1" operator="lessThan" stopIfTrue="1">
      <formula>0</formula>
    </cfRule>
    <cfRule type="cellIs" priority="20" dxfId="0" operator="notEqual" stopIfTrue="1">
      <formula>ROUND(J19,0)</formula>
    </cfRule>
  </conditionalFormatting>
  <conditionalFormatting sqref="J22:K22 J35:K35 J33:K33 J60:K60 J47:K47 K49">
    <cfRule type="cellIs" priority="21" dxfId="1" operator="lessThan" stopIfTrue="1">
      <formula>0</formula>
    </cfRule>
  </conditionalFormatting>
  <conditionalFormatting sqref="D7:L7">
    <cfRule type="cellIs" priority="22" dxfId="21" operator="equal" stopIfTrue="1">
      <formula>"(za ovo razdoblje i ovu vrstu obveznika obrazac se ne popunjava)"</formula>
    </cfRule>
  </conditionalFormatting>
  <conditionalFormatting sqref="B6:L6">
    <cfRule type="cellIs" priority="23" dxfId="37" operator="equal" stopIfTrue="1">
      <formula>$P$7</formula>
    </cfRule>
  </conditionalFormatting>
  <conditionalFormatting sqref="J20">
    <cfRule type="cellIs" priority="17" dxfId="1" operator="lessThan" stopIfTrue="1">
      <formula>0</formula>
    </cfRule>
    <cfRule type="cellIs" priority="18" dxfId="0" operator="notEqual" stopIfTrue="1">
      <formula>ROUND(J20,0)</formula>
    </cfRule>
  </conditionalFormatting>
  <conditionalFormatting sqref="J24">
    <cfRule type="cellIs" priority="15" dxfId="1" operator="lessThan" stopIfTrue="1">
      <formula>0</formula>
    </cfRule>
    <cfRule type="cellIs" priority="16" dxfId="0" operator="notEqual" stopIfTrue="1">
      <formula>ROUND(J24,0)</formula>
    </cfRule>
  </conditionalFormatting>
  <conditionalFormatting sqref="J28">
    <cfRule type="cellIs" priority="13" dxfId="1" operator="lessThan" stopIfTrue="1">
      <formula>0</formula>
    </cfRule>
    <cfRule type="cellIs" priority="14" dxfId="0" operator="notEqual" stopIfTrue="1">
      <formula>ROUND(J28,0)</formula>
    </cfRule>
  </conditionalFormatting>
  <conditionalFormatting sqref="J29">
    <cfRule type="cellIs" priority="11" dxfId="1" operator="lessThan" stopIfTrue="1">
      <formula>0</formula>
    </cfRule>
    <cfRule type="cellIs" priority="12" dxfId="0" operator="notEqual" stopIfTrue="1">
      <formula>ROUND(J29,0)</formula>
    </cfRule>
  </conditionalFormatting>
  <conditionalFormatting sqref="J40">
    <cfRule type="cellIs" priority="9" dxfId="1" operator="lessThan" stopIfTrue="1">
      <formula>0</formula>
    </cfRule>
    <cfRule type="cellIs" priority="10" dxfId="0" operator="notEqual" stopIfTrue="1">
      <formula>ROUND(J40,0)</formula>
    </cfRule>
  </conditionalFormatting>
  <conditionalFormatting sqref="J41">
    <cfRule type="cellIs" priority="7" dxfId="1" operator="lessThan" stopIfTrue="1">
      <formula>0</formula>
    </cfRule>
    <cfRule type="cellIs" priority="8" dxfId="0" operator="notEqual" stopIfTrue="1">
      <formula>ROUND(J41,0)</formula>
    </cfRule>
  </conditionalFormatting>
  <conditionalFormatting sqref="J46">
    <cfRule type="cellIs" priority="5" dxfId="1" operator="lessThan" stopIfTrue="1">
      <formula>0</formula>
    </cfRule>
    <cfRule type="cellIs" priority="6" dxfId="0" operator="notEqual" stopIfTrue="1">
      <formula>ROUND(J46,0)</formula>
    </cfRule>
  </conditionalFormatting>
  <conditionalFormatting sqref="J51">
    <cfRule type="cellIs" priority="3" dxfId="1" operator="lessThan" stopIfTrue="1">
      <formula>0</formula>
    </cfRule>
    <cfRule type="cellIs" priority="4" dxfId="0" operator="notEqual" stopIfTrue="1">
      <formula>ROUND(J51,0)</formula>
    </cfRule>
  </conditionalFormatting>
  <conditionalFormatting sqref="J52">
    <cfRule type="cellIs" priority="1" dxfId="1" operator="lessThan" stopIfTrue="1">
      <formula>0</formula>
    </cfRule>
    <cfRule type="cellIs" priority="2" dxfId="0" operator="notEqual" stopIfTrue="1">
      <formula>ROUND(J52,0)</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2862</v>
      </c>
      <c r="F1" s="209" t="s">
        <v>3043</v>
      </c>
      <c r="G1" s="209" t="s">
        <v>2865</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2024</v>
      </c>
      <c r="E3" s="514" t="s">
        <v>1655</v>
      </c>
      <c r="F3" s="514"/>
      <c r="G3" s="515"/>
      <c r="H3" s="515"/>
      <c r="I3" s="515"/>
    </row>
    <row r="4" spans="1:9" ht="14.25" customHeight="1">
      <c r="A4" s="61" t="s">
        <v>1656</v>
      </c>
      <c r="B4" s="62">
        <v>16</v>
      </c>
      <c r="C4" s="63"/>
      <c r="D4" s="64">
        <v>111</v>
      </c>
      <c r="E4" s="516" t="s">
        <v>2095</v>
      </c>
      <c r="F4" s="516"/>
      <c r="G4" s="516"/>
      <c r="H4" s="516"/>
      <c r="I4" s="517"/>
    </row>
    <row r="5" spans="1:9" ht="14.25" customHeight="1">
      <c r="A5" s="65" t="s">
        <v>1657</v>
      </c>
      <c r="B5" s="66">
        <v>14</v>
      </c>
      <c r="C5" s="63"/>
      <c r="D5" s="67">
        <v>112</v>
      </c>
      <c r="E5" s="507" t="s">
        <v>2097</v>
      </c>
      <c r="F5" s="507"/>
      <c r="G5" s="507"/>
      <c r="H5" s="507"/>
      <c r="I5" s="508"/>
    </row>
    <row r="6" spans="1:9" ht="14.25" customHeight="1">
      <c r="A6" s="65" t="s">
        <v>1658</v>
      </c>
      <c r="B6" s="66">
        <v>16</v>
      </c>
      <c r="C6" s="63"/>
      <c r="D6" s="67">
        <v>113</v>
      </c>
      <c r="E6" s="507" t="s">
        <v>2099</v>
      </c>
      <c r="F6" s="507"/>
      <c r="G6" s="507"/>
      <c r="H6" s="507"/>
      <c r="I6" s="508"/>
    </row>
    <row r="7" spans="1:9" ht="14.25" customHeight="1">
      <c r="A7" s="65" t="s">
        <v>1659</v>
      </c>
      <c r="B7" s="66">
        <v>8</v>
      </c>
      <c r="C7" s="63"/>
      <c r="D7" s="67">
        <v>114</v>
      </c>
      <c r="E7" s="507" t="s">
        <v>2539</v>
      </c>
      <c r="F7" s="507"/>
      <c r="G7" s="507"/>
      <c r="H7" s="507"/>
      <c r="I7" s="508"/>
    </row>
    <row r="8" spans="1:9" ht="14.25" customHeight="1">
      <c r="A8" s="65" t="s">
        <v>1660</v>
      </c>
      <c r="B8" s="66">
        <v>18</v>
      </c>
      <c r="C8" s="63"/>
      <c r="D8" s="67">
        <v>115</v>
      </c>
      <c r="E8" s="507" t="s">
        <v>2541</v>
      </c>
      <c r="F8" s="507"/>
      <c r="G8" s="507"/>
      <c r="H8" s="507"/>
      <c r="I8" s="508"/>
    </row>
    <row r="9" spans="1:9" ht="14.25" customHeight="1">
      <c r="A9" s="65" t="s">
        <v>1661</v>
      </c>
      <c r="B9" s="66">
        <v>18</v>
      </c>
      <c r="C9" s="63"/>
      <c r="D9" s="67">
        <v>116</v>
      </c>
      <c r="E9" s="507" t="s">
        <v>2543</v>
      </c>
      <c r="F9" s="507"/>
      <c r="G9" s="507"/>
      <c r="H9" s="507"/>
      <c r="I9" s="508"/>
    </row>
    <row r="10" spans="1:9" ht="14.25" customHeight="1">
      <c r="A10" s="65" t="s">
        <v>1662</v>
      </c>
      <c r="B10" s="66">
        <v>4</v>
      </c>
      <c r="C10" s="63"/>
      <c r="D10" s="67">
        <v>119</v>
      </c>
      <c r="E10" s="507" t="s">
        <v>2545</v>
      </c>
      <c r="F10" s="507"/>
      <c r="G10" s="507"/>
      <c r="H10" s="507"/>
      <c r="I10" s="508"/>
    </row>
    <row r="11" spans="1:9" ht="14.25" customHeight="1">
      <c r="A11" s="65" t="s">
        <v>1663</v>
      </c>
      <c r="B11" s="66">
        <v>8</v>
      </c>
      <c r="C11" s="63"/>
      <c r="D11" s="67">
        <v>121</v>
      </c>
      <c r="E11" s="507" t="s">
        <v>2547</v>
      </c>
      <c r="F11" s="507"/>
      <c r="G11" s="507"/>
      <c r="H11" s="507"/>
      <c r="I11" s="508"/>
    </row>
    <row r="12" spans="1:9" ht="14.25" customHeight="1">
      <c r="A12" s="65" t="s">
        <v>1664</v>
      </c>
      <c r="B12" s="66">
        <v>17</v>
      </c>
      <c r="C12" s="63"/>
      <c r="D12" s="67">
        <v>122</v>
      </c>
      <c r="E12" s="507" t="s">
        <v>2549</v>
      </c>
      <c r="F12" s="507"/>
      <c r="G12" s="507"/>
      <c r="H12" s="507"/>
      <c r="I12" s="508"/>
    </row>
    <row r="13" spans="1:9" ht="14.25" customHeight="1">
      <c r="A13" s="65" t="s">
        <v>1665</v>
      </c>
      <c r="B13" s="66">
        <v>12</v>
      </c>
      <c r="C13" s="63"/>
      <c r="D13" s="67">
        <v>123</v>
      </c>
      <c r="E13" s="507" t="s">
        <v>2551</v>
      </c>
      <c r="F13" s="507"/>
      <c r="G13" s="507"/>
      <c r="H13" s="507"/>
      <c r="I13" s="508"/>
    </row>
    <row r="14" spans="1:9" ht="14.25" customHeight="1">
      <c r="A14" s="65" t="s">
        <v>1666</v>
      </c>
      <c r="B14" s="66">
        <v>2</v>
      </c>
      <c r="C14" s="63"/>
      <c r="D14" s="67">
        <v>124</v>
      </c>
      <c r="E14" s="507" t="s">
        <v>2553</v>
      </c>
      <c r="F14" s="507"/>
      <c r="G14" s="507"/>
      <c r="H14" s="507"/>
      <c r="I14" s="508"/>
    </row>
    <row r="15" spans="1:9" ht="14.25" customHeight="1">
      <c r="A15" s="65" t="s">
        <v>1667</v>
      </c>
      <c r="B15" s="66">
        <v>1</v>
      </c>
      <c r="C15" s="63"/>
      <c r="D15" s="67">
        <v>125</v>
      </c>
      <c r="E15" s="507" t="s">
        <v>2555</v>
      </c>
      <c r="F15" s="507"/>
      <c r="G15" s="507"/>
      <c r="H15" s="507"/>
      <c r="I15" s="508"/>
    </row>
    <row r="16" spans="1:9" ht="14.25" customHeight="1">
      <c r="A16" s="65" t="s">
        <v>1668</v>
      </c>
      <c r="B16" s="66">
        <v>5</v>
      </c>
      <c r="C16" s="63"/>
      <c r="D16" s="67">
        <v>126</v>
      </c>
      <c r="E16" s="507" t="s">
        <v>2557</v>
      </c>
      <c r="F16" s="507"/>
      <c r="G16" s="507"/>
      <c r="H16" s="507"/>
      <c r="I16" s="508"/>
    </row>
    <row r="17" spans="1:9" ht="14.25" customHeight="1">
      <c r="A17" s="65" t="s">
        <v>1669</v>
      </c>
      <c r="B17" s="66">
        <v>14</v>
      </c>
      <c r="C17" s="63"/>
      <c r="D17" s="67">
        <v>127</v>
      </c>
      <c r="E17" s="507" t="s">
        <v>2559</v>
      </c>
      <c r="F17" s="507"/>
      <c r="G17" s="507"/>
      <c r="H17" s="507"/>
      <c r="I17" s="508"/>
    </row>
    <row r="18" spans="1:9" ht="14.25" customHeight="1">
      <c r="A18" s="65" t="s">
        <v>1670</v>
      </c>
      <c r="B18" s="66">
        <v>20</v>
      </c>
      <c r="C18" s="63"/>
      <c r="D18" s="67">
        <v>128</v>
      </c>
      <c r="E18" s="507" t="s">
        <v>2561</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2924</v>
      </c>
      <c r="B53" s="66">
        <v>18</v>
      </c>
      <c r="C53" s="63"/>
      <c r="D53" s="67">
        <v>892</v>
      </c>
      <c r="E53" s="507" t="s">
        <v>990</v>
      </c>
      <c r="F53" s="507"/>
      <c r="G53" s="507"/>
      <c r="H53" s="507"/>
      <c r="I53" s="508"/>
    </row>
    <row r="54" spans="1:9" ht="14.25" customHeight="1">
      <c r="A54" s="65" t="s">
        <v>2925</v>
      </c>
      <c r="B54" s="66">
        <v>5</v>
      </c>
      <c r="C54" s="63"/>
      <c r="D54" s="67">
        <v>893</v>
      </c>
      <c r="E54" s="507" t="s">
        <v>992</v>
      </c>
      <c r="F54" s="507"/>
      <c r="G54" s="507"/>
      <c r="H54" s="507"/>
      <c r="I54" s="508"/>
    </row>
    <row r="55" spans="1:9" ht="14.25" customHeight="1">
      <c r="A55" s="65" t="s">
        <v>2926</v>
      </c>
      <c r="B55" s="66">
        <v>4</v>
      </c>
      <c r="C55" s="63"/>
      <c r="D55" s="67">
        <v>899</v>
      </c>
      <c r="E55" s="507" t="s">
        <v>994</v>
      </c>
      <c r="F55" s="507"/>
      <c r="G55" s="507"/>
      <c r="H55" s="507"/>
      <c r="I55" s="508"/>
    </row>
    <row r="56" spans="1:9" ht="14.25" customHeight="1">
      <c r="A56" s="65" t="s">
        <v>2927</v>
      </c>
      <c r="B56" s="66">
        <v>17</v>
      </c>
      <c r="C56" s="63"/>
      <c r="D56" s="67">
        <v>910</v>
      </c>
      <c r="E56" s="507" t="s">
        <v>129</v>
      </c>
      <c r="F56" s="507"/>
      <c r="G56" s="507"/>
      <c r="H56" s="507"/>
      <c r="I56" s="508"/>
    </row>
    <row r="57" spans="1:9" ht="14.25" customHeight="1">
      <c r="A57" s="65" t="s">
        <v>2928</v>
      </c>
      <c r="B57" s="66">
        <v>15</v>
      </c>
      <c r="C57" s="63"/>
      <c r="D57" s="67">
        <v>990</v>
      </c>
      <c r="E57" s="507" t="s">
        <v>2818</v>
      </c>
      <c r="F57" s="507"/>
      <c r="G57" s="507"/>
      <c r="H57" s="507"/>
      <c r="I57" s="508"/>
    </row>
    <row r="58" spans="1:9" ht="14.25" customHeight="1">
      <c r="A58" s="65" t="s">
        <v>2929</v>
      </c>
      <c r="B58" s="66">
        <v>8</v>
      </c>
      <c r="C58" s="63"/>
      <c r="D58" s="67">
        <v>1011</v>
      </c>
      <c r="E58" s="507" t="s">
        <v>2820</v>
      </c>
      <c r="F58" s="507"/>
      <c r="G58" s="507"/>
      <c r="H58" s="507"/>
      <c r="I58" s="508"/>
    </row>
    <row r="59" spans="1:9" ht="14.25" customHeight="1">
      <c r="A59" s="65" t="s">
        <v>2930</v>
      </c>
      <c r="B59" s="66">
        <v>8</v>
      </c>
      <c r="C59" s="63"/>
      <c r="D59" s="67">
        <v>1012</v>
      </c>
      <c r="E59" s="507" t="s">
        <v>2822</v>
      </c>
      <c r="F59" s="507"/>
      <c r="G59" s="507"/>
      <c r="H59" s="507"/>
      <c r="I59" s="508"/>
    </row>
    <row r="60" spans="1:9" ht="14.25" customHeight="1">
      <c r="A60" s="65" t="s">
        <v>2931</v>
      </c>
      <c r="B60" s="66">
        <v>10</v>
      </c>
      <c r="C60" s="63"/>
      <c r="D60" s="67">
        <v>1013</v>
      </c>
      <c r="E60" s="507" t="s">
        <v>560</v>
      </c>
      <c r="F60" s="507"/>
      <c r="G60" s="507"/>
      <c r="H60" s="507"/>
      <c r="I60" s="508"/>
    </row>
    <row r="61" spans="1:9" ht="14.25" customHeight="1">
      <c r="A61" s="65" t="s">
        <v>2932</v>
      </c>
      <c r="B61" s="66">
        <v>8</v>
      </c>
      <c r="C61" s="63"/>
      <c r="D61" s="67">
        <v>1020</v>
      </c>
      <c r="E61" s="507" t="s">
        <v>2825</v>
      </c>
      <c r="F61" s="507"/>
      <c r="G61" s="507"/>
      <c r="H61" s="507"/>
      <c r="I61" s="508"/>
    </row>
    <row r="62" spans="1:9" ht="14.25" customHeight="1">
      <c r="A62" s="65" t="s">
        <v>2933</v>
      </c>
      <c r="B62" s="66">
        <v>10</v>
      </c>
      <c r="C62" s="63"/>
      <c r="D62" s="67">
        <v>1031</v>
      </c>
      <c r="E62" s="507" t="s">
        <v>561</v>
      </c>
      <c r="F62" s="507"/>
      <c r="G62" s="507"/>
      <c r="H62" s="507"/>
      <c r="I62" s="508"/>
    </row>
    <row r="63" spans="1:9" ht="14.25" customHeight="1">
      <c r="A63" s="65" t="s">
        <v>2934</v>
      </c>
      <c r="B63" s="66">
        <v>10</v>
      </c>
      <c r="C63" s="63"/>
      <c r="D63" s="67">
        <v>1032</v>
      </c>
      <c r="E63" s="507" t="s">
        <v>562</v>
      </c>
      <c r="F63" s="507"/>
      <c r="G63" s="507"/>
      <c r="H63" s="507"/>
      <c r="I63" s="508"/>
    </row>
    <row r="64" spans="1:9" ht="14.25" customHeight="1">
      <c r="A64" s="65" t="s">
        <v>2935</v>
      </c>
      <c r="B64" s="66">
        <v>11</v>
      </c>
      <c r="C64" s="63"/>
      <c r="D64" s="67">
        <v>1039</v>
      </c>
      <c r="E64" s="507" t="s">
        <v>2829</v>
      </c>
      <c r="F64" s="507"/>
      <c r="G64" s="507"/>
      <c r="H64" s="507"/>
      <c r="I64" s="508"/>
    </row>
    <row r="65" spans="1:9" ht="14.25" customHeight="1">
      <c r="A65" s="65" t="s">
        <v>2936</v>
      </c>
      <c r="B65" s="66">
        <v>20</v>
      </c>
      <c r="C65" s="63"/>
      <c r="D65" s="67">
        <v>1041</v>
      </c>
      <c r="E65" s="507" t="s">
        <v>2831</v>
      </c>
      <c r="F65" s="507"/>
      <c r="G65" s="507"/>
      <c r="H65" s="507"/>
      <c r="I65" s="508"/>
    </row>
    <row r="66" spans="1:9" ht="14.25" customHeight="1">
      <c r="A66" s="65" t="s">
        <v>2937</v>
      </c>
      <c r="B66" s="66">
        <v>8</v>
      </c>
      <c r="C66" s="63"/>
      <c r="D66" s="67">
        <v>1042</v>
      </c>
      <c r="E66" s="507" t="s">
        <v>2833</v>
      </c>
      <c r="F66" s="507"/>
      <c r="G66" s="507"/>
      <c r="H66" s="507"/>
      <c r="I66" s="508"/>
    </row>
    <row r="67" spans="1:9" ht="14.25" customHeight="1">
      <c r="A67" s="65" t="s">
        <v>2938</v>
      </c>
      <c r="B67" s="66">
        <v>7</v>
      </c>
      <c r="C67" s="63"/>
      <c r="D67" s="67">
        <v>1051</v>
      </c>
      <c r="E67" s="507" t="s">
        <v>2835</v>
      </c>
      <c r="F67" s="507"/>
      <c r="G67" s="507"/>
      <c r="H67" s="507"/>
      <c r="I67" s="508"/>
    </row>
    <row r="68" spans="1:9" ht="14.25" customHeight="1">
      <c r="A68" s="65" t="s">
        <v>2939</v>
      </c>
      <c r="B68" s="66">
        <v>14</v>
      </c>
      <c r="C68" s="63"/>
      <c r="D68" s="67">
        <v>1052</v>
      </c>
      <c r="E68" s="507" t="s">
        <v>563</v>
      </c>
      <c r="F68" s="507"/>
      <c r="G68" s="507"/>
      <c r="H68" s="507"/>
      <c r="I68" s="508"/>
    </row>
    <row r="69" spans="1:9" ht="14.25" customHeight="1">
      <c r="A69" s="65" t="s">
        <v>2940</v>
      </c>
      <c r="B69" s="66">
        <v>14</v>
      </c>
      <c r="C69" s="63"/>
      <c r="D69" s="67">
        <v>1061</v>
      </c>
      <c r="E69" s="507" t="s">
        <v>2838</v>
      </c>
      <c r="F69" s="507"/>
      <c r="G69" s="507"/>
      <c r="H69" s="507"/>
      <c r="I69" s="508"/>
    </row>
    <row r="70" spans="1:9" ht="14.25" customHeight="1">
      <c r="A70" s="65" t="s">
        <v>2941</v>
      </c>
      <c r="B70" s="66">
        <v>14</v>
      </c>
      <c r="C70" s="63"/>
      <c r="D70" s="67">
        <v>1062</v>
      </c>
      <c r="E70" s="507" t="s">
        <v>564</v>
      </c>
      <c r="F70" s="507"/>
      <c r="G70" s="507"/>
      <c r="H70" s="507"/>
      <c r="I70" s="508"/>
    </row>
    <row r="71" spans="1:9" ht="14.25" customHeight="1">
      <c r="A71" s="65" t="s">
        <v>2942</v>
      </c>
      <c r="B71" s="66">
        <v>7</v>
      </c>
      <c r="C71" s="63"/>
      <c r="D71" s="67">
        <v>1071</v>
      </c>
      <c r="E71" s="507" t="s">
        <v>2841</v>
      </c>
      <c r="F71" s="507"/>
      <c r="G71" s="507"/>
      <c r="H71" s="507"/>
      <c r="I71" s="508"/>
    </row>
    <row r="72" spans="1:9" ht="27.75" customHeight="1">
      <c r="A72" s="65" t="s">
        <v>2943</v>
      </c>
      <c r="B72" s="66">
        <v>12</v>
      </c>
      <c r="C72" s="63"/>
      <c r="D72" s="67">
        <v>1072</v>
      </c>
      <c r="E72" s="507" t="s">
        <v>2843</v>
      </c>
      <c r="F72" s="507"/>
      <c r="G72" s="507"/>
      <c r="H72" s="507"/>
      <c r="I72" s="508"/>
    </row>
    <row r="73" spans="1:9" ht="14.25" customHeight="1">
      <c r="A73" s="65" t="s">
        <v>2944</v>
      </c>
      <c r="B73" s="66">
        <v>20</v>
      </c>
      <c r="C73" s="63"/>
      <c r="D73" s="67">
        <v>1073</v>
      </c>
      <c r="E73" s="507" t="s">
        <v>2845</v>
      </c>
      <c r="F73" s="507"/>
      <c r="G73" s="507"/>
      <c r="H73" s="507"/>
      <c r="I73" s="508"/>
    </row>
    <row r="74" spans="1:9" ht="14.25" customHeight="1">
      <c r="A74" s="65" t="s">
        <v>2945</v>
      </c>
      <c r="B74" s="66">
        <v>8</v>
      </c>
      <c r="C74" s="63"/>
      <c r="D74" s="67">
        <v>1081</v>
      </c>
      <c r="E74" s="507" t="s">
        <v>565</v>
      </c>
      <c r="F74" s="507"/>
      <c r="G74" s="507"/>
      <c r="H74" s="507"/>
      <c r="I74" s="508"/>
    </row>
    <row r="75" spans="1:9" ht="14.25" customHeight="1">
      <c r="A75" s="65" t="s">
        <v>2946</v>
      </c>
      <c r="B75" s="66">
        <v>2</v>
      </c>
      <c r="C75" s="63"/>
      <c r="D75" s="67">
        <v>1082</v>
      </c>
      <c r="E75" s="507" t="s">
        <v>841</v>
      </c>
      <c r="F75" s="507"/>
      <c r="G75" s="507"/>
      <c r="H75" s="507"/>
      <c r="I75" s="508"/>
    </row>
    <row r="76" spans="1:9" ht="14.25" customHeight="1">
      <c r="A76" s="65" t="s">
        <v>2947</v>
      </c>
      <c r="B76" s="66">
        <v>7</v>
      </c>
      <c r="C76" s="63"/>
      <c r="D76" s="67">
        <v>1083</v>
      </c>
      <c r="E76" s="507" t="s">
        <v>566</v>
      </c>
      <c r="F76" s="507"/>
      <c r="G76" s="507"/>
      <c r="H76" s="507"/>
      <c r="I76" s="508"/>
    </row>
    <row r="77" spans="1:9" ht="14.25" customHeight="1">
      <c r="A77" s="65" t="s">
        <v>2948</v>
      </c>
      <c r="B77" s="66">
        <v>17</v>
      </c>
      <c r="C77" s="63"/>
      <c r="D77" s="67">
        <v>1084</v>
      </c>
      <c r="E77" s="507" t="s">
        <v>1622</v>
      </c>
      <c r="F77" s="507"/>
      <c r="G77" s="507"/>
      <c r="H77" s="507"/>
      <c r="I77" s="508"/>
    </row>
    <row r="78" spans="1:9" ht="14.25" customHeight="1">
      <c r="A78" s="65" t="s">
        <v>2949</v>
      </c>
      <c r="B78" s="66">
        <v>8</v>
      </c>
      <c r="C78" s="63"/>
      <c r="D78" s="67">
        <v>1085</v>
      </c>
      <c r="E78" s="507" t="s">
        <v>1624</v>
      </c>
      <c r="F78" s="507"/>
      <c r="G78" s="507"/>
      <c r="H78" s="507"/>
      <c r="I78" s="508"/>
    </row>
    <row r="79" spans="1:9" ht="14.25" customHeight="1">
      <c r="A79" s="65" t="s">
        <v>2950</v>
      </c>
      <c r="B79" s="66">
        <v>20</v>
      </c>
      <c r="C79" s="63"/>
      <c r="D79" s="67">
        <v>1086</v>
      </c>
      <c r="E79" s="507" t="s">
        <v>1626</v>
      </c>
      <c r="F79" s="507"/>
      <c r="G79" s="507"/>
      <c r="H79" s="507"/>
      <c r="I79" s="508"/>
    </row>
    <row r="80" spans="1:9" ht="14.25" customHeight="1">
      <c r="A80" s="65" t="s">
        <v>2951</v>
      </c>
      <c r="B80" s="66">
        <v>20</v>
      </c>
      <c r="C80" s="63"/>
      <c r="D80" s="67">
        <v>1089</v>
      </c>
      <c r="E80" s="507" t="s">
        <v>1628</v>
      </c>
      <c r="F80" s="507"/>
      <c r="G80" s="507"/>
      <c r="H80" s="507"/>
      <c r="I80" s="508"/>
    </row>
    <row r="81" spans="1:9" ht="14.25" customHeight="1">
      <c r="A81" s="65" t="s">
        <v>2952</v>
      </c>
      <c r="B81" s="66">
        <v>14</v>
      </c>
      <c r="C81" s="63"/>
      <c r="D81" s="67">
        <v>1091</v>
      </c>
      <c r="E81" s="507" t="s">
        <v>1078</v>
      </c>
      <c r="F81" s="507"/>
      <c r="G81" s="507"/>
      <c r="H81" s="507"/>
      <c r="I81" s="508"/>
    </row>
    <row r="82" spans="1:9" ht="14.25" customHeight="1">
      <c r="A82" s="65" t="s">
        <v>2953</v>
      </c>
      <c r="B82" s="66">
        <v>2</v>
      </c>
      <c r="C82" s="63"/>
      <c r="D82" s="67">
        <v>1092</v>
      </c>
      <c r="E82" s="507" t="s">
        <v>1080</v>
      </c>
      <c r="F82" s="507"/>
      <c r="G82" s="507"/>
      <c r="H82" s="507"/>
      <c r="I82" s="508"/>
    </row>
    <row r="83" spans="1:9" ht="14.25" customHeight="1">
      <c r="A83" s="65" t="s">
        <v>2954</v>
      </c>
      <c r="B83" s="66">
        <v>5</v>
      </c>
      <c r="C83" s="63"/>
      <c r="D83" s="67">
        <v>1101</v>
      </c>
      <c r="E83" s="507" t="s">
        <v>1082</v>
      </c>
      <c r="F83" s="507"/>
      <c r="G83" s="507"/>
      <c r="H83" s="507"/>
      <c r="I83" s="508"/>
    </row>
    <row r="84" spans="1:9" ht="14.25" customHeight="1">
      <c r="A84" s="65" t="s">
        <v>2955</v>
      </c>
      <c r="B84" s="66">
        <v>12</v>
      </c>
      <c r="C84" s="63"/>
      <c r="D84" s="67">
        <v>1102</v>
      </c>
      <c r="E84" s="507" t="s">
        <v>1084</v>
      </c>
      <c r="F84" s="507"/>
      <c r="G84" s="507"/>
      <c r="H84" s="507"/>
      <c r="I84" s="508"/>
    </row>
    <row r="85" spans="1:9" ht="14.25" customHeight="1">
      <c r="A85" s="65" t="s">
        <v>2956</v>
      </c>
      <c r="B85" s="66">
        <v>20</v>
      </c>
      <c r="C85" s="63"/>
      <c r="D85" s="67">
        <v>1103</v>
      </c>
      <c r="E85" s="507" t="s">
        <v>1086</v>
      </c>
      <c r="F85" s="507"/>
      <c r="G85" s="507"/>
      <c r="H85" s="507"/>
      <c r="I85" s="508"/>
    </row>
    <row r="86" spans="1:9" ht="14.25" customHeight="1">
      <c r="A86" s="65" t="s">
        <v>2957</v>
      </c>
      <c r="B86" s="66">
        <v>3</v>
      </c>
      <c r="C86" s="63"/>
      <c r="D86" s="67">
        <v>1104</v>
      </c>
      <c r="E86" s="507" t="s">
        <v>1088</v>
      </c>
      <c r="F86" s="507"/>
      <c r="G86" s="507"/>
      <c r="H86" s="507"/>
      <c r="I86" s="508"/>
    </row>
    <row r="87" spans="1:9" ht="14.25" customHeight="1">
      <c r="A87" s="65" t="s">
        <v>2958</v>
      </c>
      <c r="B87" s="66">
        <v>9</v>
      </c>
      <c r="C87" s="63"/>
      <c r="D87" s="67">
        <v>1105</v>
      </c>
      <c r="E87" s="507" t="s">
        <v>573</v>
      </c>
      <c r="F87" s="507"/>
      <c r="G87" s="507"/>
      <c r="H87" s="507"/>
      <c r="I87" s="508"/>
    </row>
    <row r="88" spans="1:9" ht="14.25" customHeight="1">
      <c r="A88" s="65" t="s">
        <v>2959</v>
      </c>
      <c r="B88" s="66">
        <v>5</v>
      </c>
      <c r="C88" s="63"/>
      <c r="D88" s="67">
        <v>1106</v>
      </c>
      <c r="E88" s="507" t="s">
        <v>574</v>
      </c>
      <c r="F88" s="507"/>
      <c r="G88" s="507"/>
      <c r="H88" s="507"/>
      <c r="I88" s="508"/>
    </row>
    <row r="89" spans="1:9" ht="14.25" customHeight="1">
      <c r="A89" s="65" t="s">
        <v>2960</v>
      </c>
      <c r="B89" s="66">
        <v>14</v>
      </c>
      <c r="C89" s="63"/>
      <c r="D89" s="67">
        <v>1107</v>
      </c>
      <c r="E89" s="507" t="s">
        <v>1092</v>
      </c>
      <c r="F89" s="507"/>
      <c r="G89" s="507"/>
      <c r="H89" s="507"/>
      <c r="I89" s="508"/>
    </row>
    <row r="90" spans="1:9" ht="14.25" customHeight="1">
      <c r="A90" s="65" t="s">
        <v>2961</v>
      </c>
      <c r="B90" s="66">
        <v>20</v>
      </c>
      <c r="C90" s="63"/>
      <c r="D90" s="67">
        <v>1200</v>
      </c>
      <c r="E90" s="507" t="s">
        <v>1094</v>
      </c>
      <c r="F90" s="507"/>
      <c r="G90" s="507"/>
      <c r="H90" s="507"/>
      <c r="I90" s="508"/>
    </row>
    <row r="91" spans="1:9" ht="14.25" customHeight="1">
      <c r="A91" s="65" t="s">
        <v>2962</v>
      </c>
      <c r="B91" s="66">
        <v>12</v>
      </c>
      <c r="C91" s="63"/>
      <c r="D91" s="67">
        <v>1310</v>
      </c>
      <c r="E91" s="507" t="s">
        <v>1096</v>
      </c>
      <c r="F91" s="507"/>
      <c r="G91" s="507"/>
      <c r="H91" s="507"/>
      <c r="I91" s="508"/>
    </row>
    <row r="92" spans="1:9" ht="14.25" customHeight="1">
      <c r="A92" s="65" t="s">
        <v>2963</v>
      </c>
      <c r="B92" s="66">
        <v>4</v>
      </c>
      <c r="C92" s="63"/>
      <c r="D92" s="67">
        <v>1320</v>
      </c>
      <c r="E92" s="507" t="s">
        <v>1098</v>
      </c>
      <c r="F92" s="507"/>
      <c r="G92" s="507"/>
      <c r="H92" s="507"/>
      <c r="I92" s="508"/>
    </row>
    <row r="93" spans="1:9" ht="14.25" customHeight="1">
      <c r="A93" s="65" t="s">
        <v>2964</v>
      </c>
      <c r="B93" s="66">
        <v>14</v>
      </c>
      <c r="C93" s="63"/>
      <c r="D93" s="67">
        <v>1330</v>
      </c>
      <c r="E93" s="507" t="s">
        <v>549</v>
      </c>
      <c r="F93" s="507"/>
      <c r="G93" s="507"/>
      <c r="H93" s="507"/>
      <c r="I93" s="508"/>
    </row>
    <row r="94" spans="1:9" ht="14.25" customHeight="1">
      <c r="A94" s="65" t="s">
        <v>2965</v>
      </c>
      <c r="B94" s="66">
        <v>16</v>
      </c>
      <c r="C94" s="63"/>
      <c r="D94" s="67">
        <v>1391</v>
      </c>
      <c r="E94" s="507" t="s">
        <v>550</v>
      </c>
      <c r="F94" s="507"/>
      <c r="G94" s="507"/>
      <c r="H94" s="507"/>
      <c r="I94" s="508"/>
    </row>
    <row r="95" spans="1:9" ht="14.25" customHeight="1">
      <c r="A95" s="65" t="s">
        <v>2966</v>
      </c>
      <c r="B95" s="66">
        <v>14</v>
      </c>
      <c r="C95" s="63"/>
      <c r="D95" s="67">
        <v>1392</v>
      </c>
      <c r="E95" s="507" t="s">
        <v>2879</v>
      </c>
      <c r="F95" s="507"/>
      <c r="G95" s="507"/>
      <c r="H95" s="507"/>
      <c r="I95" s="508"/>
    </row>
    <row r="96" spans="1:9" ht="14.25" customHeight="1">
      <c r="A96" s="65" t="s">
        <v>2967</v>
      </c>
      <c r="B96" s="66">
        <v>15</v>
      </c>
      <c r="C96" s="63"/>
      <c r="D96" s="67">
        <v>1393</v>
      </c>
      <c r="E96" s="507" t="s">
        <v>839</v>
      </c>
      <c r="F96" s="507"/>
      <c r="G96" s="507"/>
      <c r="H96" s="507"/>
      <c r="I96" s="508"/>
    </row>
    <row r="97" spans="1:9" ht="14.25" customHeight="1">
      <c r="A97" s="65" t="s">
        <v>2968</v>
      </c>
      <c r="B97" s="66">
        <v>6</v>
      </c>
      <c r="C97" s="63"/>
      <c r="D97" s="67">
        <v>1394</v>
      </c>
      <c r="E97" s="507" t="s">
        <v>1633</v>
      </c>
      <c r="F97" s="507"/>
      <c r="G97" s="507"/>
      <c r="H97" s="507"/>
      <c r="I97" s="508"/>
    </row>
    <row r="98" spans="1:9" ht="14.25" customHeight="1">
      <c r="A98" s="65" t="s">
        <v>2969</v>
      </c>
      <c r="B98" s="66">
        <v>1</v>
      </c>
      <c r="C98" s="63"/>
      <c r="D98" s="67">
        <v>1395</v>
      </c>
      <c r="E98" s="507" t="s">
        <v>1631</v>
      </c>
      <c r="F98" s="507"/>
      <c r="G98" s="507"/>
      <c r="H98" s="507"/>
      <c r="I98" s="508"/>
    </row>
    <row r="99" spans="1:9" ht="14.25" customHeight="1">
      <c r="A99" s="65" t="s">
        <v>2970</v>
      </c>
      <c r="B99" s="66">
        <v>1</v>
      </c>
      <c r="C99" s="63"/>
      <c r="D99" s="67">
        <v>1396</v>
      </c>
      <c r="E99" s="507" t="s">
        <v>2848</v>
      </c>
      <c r="F99" s="507"/>
      <c r="G99" s="507"/>
      <c r="H99" s="507"/>
      <c r="I99" s="508"/>
    </row>
    <row r="100" spans="1:9" ht="14.25" customHeight="1">
      <c r="A100" s="65" t="s">
        <v>2971</v>
      </c>
      <c r="B100" s="66">
        <v>19</v>
      </c>
      <c r="C100" s="63"/>
      <c r="D100" s="67">
        <v>1399</v>
      </c>
      <c r="E100" s="507" t="s">
        <v>2850</v>
      </c>
      <c r="F100" s="507"/>
      <c r="G100" s="507"/>
      <c r="H100" s="507"/>
      <c r="I100" s="508"/>
    </row>
    <row r="101" spans="1:9" ht="14.25" customHeight="1">
      <c r="A101" s="65" t="s">
        <v>2972</v>
      </c>
      <c r="B101" s="66">
        <v>19</v>
      </c>
      <c r="C101" s="63"/>
      <c r="D101" s="67">
        <v>1411</v>
      </c>
      <c r="E101" s="507" t="s">
        <v>552</v>
      </c>
      <c r="F101" s="507"/>
      <c r="G101" s="507"/>
      <c r="H101" s="507"/>
      <c r="I101" s="508"/>
    </row>
    <row r="102" spans="1:9" ht="14.25" customHeight="1">
      <c r="A102" s="65" t="s">
        <v>2973</v>
      </c>
      <c r="B102" s="66">
        <v>4</v>
      </c>
      <c r="C102" s="63"/>
      <c r="D102" s="67">
        <v>1412</v>
      </c>
      <c r="E102" s="507" t="s">
        <v>673</v>
      </c>
      <c r="F102" s="507"/>
      <c r="G102" s="507"/>
      <c r="H102" s="507"/>
      <c r="I102" s="508"/>
    </row>
    <row r="103" spans="1:9" ht="14.25" customHeight="1">
      <c r="A103" s="65" t="s">
        <v>2974</v>
      </c>
      <c r="B103" s="66">
        <v>17</v>
      </c>
      <c r="C103" s="63"/>
      <c r="D103" s="67">
        <v>1413</v>
      </c>
      <c r="E103" s="507" t="s">
        <v>675</v>
      </c>
      <c r="F103" s="507"/>
      <c r="G103" s="507"/>
      <c r="H103" s="507"/>
      <c r="I103" s="508"/>
    </row>
    <row r="104" spans="1:9" ht="14.25" customHeight="1">
      <c r="A104" s="65" t="s">
        <v>2975</v>
      </c>
      <c r="B104" s="66">
        <v>1</v>
      </c>
      <c r="C104" s="63"/>
      <c r="D104" s="67">
        <v>1414</v>
      </c>
      <c r="E104" s="507" t="s">
        <v>553</v>
      </c>
      <c r="F104" s="507"/>
      <c r="G104" s="507"/>
      <c r="H104" s="507"/>
      <c r="I104" s="508"/>
    </row>
    <row r="105" spans="1:9" ht="14.25" customHeight="1">
      <c r="A105" s="65" t="s">
        <v>2976</v>
      </c>
      <c r="B105" s="66">
        <v>17</v>
      </c>
      <c r="C105" s="63"/>
      <c r="D105" s="67">
        <v>1419</v>
      </c>
      <c r="E105" s="507" t="s">
        <v>678</v>
      </c>
      <c r="F105" s="507"/>
      <c r="G105" s="507"/>
      <c r="H105" s="507"/>
      <c r="I105" s="508"/>
    </row>
    <row r="106" spans="1:9" ht="14.25" customHeight="1">
      <c r="A106" s="65" t="s">
        <v>2977</v>
      </c>
      <c r="B106" s="66">
        <v>3</v>
      </c>
      <c r="C106" s="63"/>
      <c r="D106" s="67">
        <v>1420</v>
      </c>
      <c r="E106" s="507" t="s">
        <v>680</v>
      </c>
      <c r="F106" s="507"/>
      <c r="G106" s="507"/>
      <c r="H106" s="507"/>
      <c r="I106" s="508"/>
    </row>
    <row r="107" spans="1:9" ht="14.25" customHeight="1">
      <c r="A107" s="65" t="s">
        <v>2978</v>
      </c>
      <c r="B107" s="66">
        <v>14</v>
      </c>
      <c r="C107" s="63"/>
      <c r="D107" s="67">
        <v>1431</v>
      </c>
      <c r="E107" s="507" t="s">
        <v>551</v>
      </c>
      <c r="F107" s="507"/>
      <c r="G107" s="507"/>
      <c r="H107" s="507"/>
      <c r="I107" s="508"/>
    </row>
    <row r="108" spans="1:9" ht="14.25" customHeight="1">
      <c r="A108" s="65" t="s">
        <v>2979</v>
      </c>
      <c r="B108" s="66">
        <v>6</v>
      </c>
      <c r="C108" s="63"/>
      <c r="D108" s="67">
        <v>1439</v>
      </c>
      <c r="E108" s="507" t="s">
        <v>683</v>
      </c>
      <c r="F108" s="507"/>
      <c r="G108" s="507"/>
      <c r="H108" s="507"/>
      <c r="I108" s="508"/>
    </row>
    <row r="109" spans="1:9" ht="14.25" customHeight="1">
      <c r="A109" s="65" t="s">
        <v>2980</v>
      </c>
      <c r="B109" s="66">
        <v>7</v>
      </c>
      <c r="C109" s="63"/>
      <c r="D109" s="67">
        <v>1511</v>
      </c>
      <c r="E109" s="507" t="s">
        <v>685</v>
      </c>
      <c r="F109" s="507"/>
      <c r="G109" s="507"/>
      <c r="H109" s="507"/>
      <c r="I109" s="508"/>
    </row>
    <row r="110" spans="1:9" ht="14.25" customHeight="1">
      <c r="A110" s="65" t="s">
        <v>2981</v>
      </c>
      <c r="B110" s="66">
        <v>14</v>
      </c>
      <c r="C110" s="63"/>
      <c r="D110" s="67">
        <v>1512</v>
      </c>
      <c r="E110" s="507" t="s">
        <v>582</v>
      </c>
      <c r="F110" s="507"/>
      <c r="G110" s="507"/>
      <c r="H110" s="507"/>
      <c r="I110" s="508"/>
    </row>
    <row r="111" spans="1:9" ht="14.25" customHeight="1">
      <c r="A111" s="65" t="s">
        <v>2982</v>
      </c>
      <c r="B111" s="66">
        <v>6</v>
      </c>
      <c r="C111" s="63"/>
      <c r="D111" s="67">
        <v>1520</v>
      </c>
      <c r="E111" s="507" t="s">
        <v>584</v>
      </c>
      <c r="F111" s="507"/>
      <c r="G111" s="507"/>
      <c r="H111" s="507"/>
      <c r="I111" s="508"/>
    </row>
    <row r="112" spans="1:9" ht="14.25" customHeight="1">
      <c r="A112" s="65" t="s">
        <v>2983</v>
      </c>
      <c r="B112" s="66">
        <v>2</v>
      </c>
      <c r="C112" s="63"/>
      <c r="D112" s="67">
        <v>1610</v>
      </c>
      <c r="E112" s="507" t="s">
        <v>586</v>
      </c>
      <c r="F112" s="507"/>
      <c r="G112" s="507"/>
      <c r="H112" s="507"/>
      <c r="I112" s="508"/>
    </row>
    <row r="113" spans="1:9" ht="14.25" customHeight="1">
      <c r="A113" s="65" t="s">
        <v>2984</v>
      </c>
      <c r="B113" s="66">
        <v>14</v>
      </c>
      <c r="C113" s="63"/>
      <c r="D113" s="67">
        <v>1621</v>
      </c>
      <c r="E113" s="507" t="s">
        <v>588</v>
      </c>
      <c r="F113" s="507"/>
      <c r="G113" s="507"/>
      <c r="H113" s="507"/>
      <c r="I113" s="508"/>
    </row>
    <row r="114" spans="1:9" ht="14.25" customHeight="1">
      <c r="A114" s="65" t="s">
        <v>2985</v>
      </c>
      <c r="B114" s="66">
        <v>14</v>
      </c>
      <c r="C114" s="63"/>
      <c r="D114" s="67">
        <v>1622</v>
      </c>
      <c r="E114" s="507" t="s">
        <v>590</v>
      </c>
      <c r="F114" s="507"/>
      <c r="G114" s="507"/>
      <c r="H114" s="507"/>
      <c r="I114" s="508"/>
    </row>
    <row r="115" spans="1:9" ht="14.25" customHeight="1">
      <c r="A115" s="65" t="s">
        <v>2986</v>
      </c>
      <c r="B115" s="66">
        <v>15</v>
      </c>
      <c r="C115" s="63"/>
      <c r="D115" s="67">
        <v>1623</v>
      </c>
      <c r="E115" s="507" t="s">
        <v>592</v>
      </c>
      <c r="F115" s="507"/>
      <c r="G115" s="507"/>
      <c r="H115" s="507"/>
      <c r="I115" s="508"/>
    </row>
    <row r="116" spans="1:9" ht="14.25" customHeight="1">
      <c r="A116" s="65" t="s">
        <v>2987</v>
      </c>
      <c r="B116" s="66">
        <v>1</v>
      </c>
      <c r="C116" s="63"/>
      <c r="D116" s="67">
        <v>1624</v>
      </c>
      <c r="E116" s="507" t="s">
        <v>617</v>
      </c>
      <c r="F116" s="507"/>
      <c r="G116" s="507"/>
      <c r="H116" s="507"/>
      <c r="I116" s="508"/>
    </row>
    <row r="117" spans="1:9" ht="14.25" customHeight="1">
      <c r="A117" s="65" t="s">
        <v>2988</v>
      </c>
      <c r="B117" s="66">
        <v>18</v>
      </c>
      <c r="C117" s="63"/>
      <c r="D117" s="67">
        <v>1629</v>
      </c>
      <c r="E117" s="509" t="s">
        <v>595</v>
      </c>
      <c r="F117" s="510"/>
      <c r="G117" s="510"/>
      <c r="H117" s="510"/>
      <c r="I117" s="511"/>
    </row>
    <row r="118" spans="1:9" ht="14.25" customHeight="1">
      <c r="A118" s="65" t="s">
        <v>2989</v>
      </c>
      <c r="B118" s="66">
        <v>6</v>
      </c>
      <c r="C118" s="63"/>
      <c r="D118" s="67">
        <v>1711</v>
      </c>
      <c r="E118" s="507" t="s">
        <v>618</v>
      </c>
      <c r="F118" s="507"/>
      <c r="G118" s="507"/>
      <c r="H118" s="507"/>
      <c r="I118" s="508"/>
    </row>
    <row r="119" spans="1:9" ht="14.25" customHeight="1">
      <c r="A119" s="65" t="s">
        <v>2990</v>
      </c>
      <c r="B119" s="66">
        <v>14</v>
      </c>
      <c r="C119" s="63"/>
      <c r="D119" s="67">
        <v>1712</v>
      </c>
      <c r="E119" s="507" t="s">
        <v>619</v>
      </c>
      <c r="F119" s="507"/>
      <c r="G119" s="507"/>
      <c r="H119" s="507"/>
      <c r="I119" s="508"/>
    </row>
    <row r="120" spans="1:9" ht="14.25" customHeight="1">
      <c r="A120" s="65" t="s">
        <v>2991</v>
      </c>
      <c r="B120" s="66">
        <v>18</v>
      </c>
      <c r="C120" s="63"/>
      <c r="D120" s="67">
        <v>1721</v>
      </c>
      <c r="E120" s="507" t="s">
        <v>599</v>
      </c>
      <c r="F120" s="507"/>
      <c r="G120" s="507"/>
      <c r="H120" s="507"/>
      <c r="I120" s="508"/>
    </row>
    <row r="121" spans="1:9" ht="14.25" customHeight="1">
      <c r="A121" s="65" t="s">
        <v>2992</v>
      </c>
      <c r="B121" s="66">
        <v>8</v>
      </c>
      <c r="C121" s="63"/>
      <c r="D121" s="67">
        <v>1722</v>
      </c>
      <c r="E121" s="507" t="s">
        <v>601</v>
      </c>
      <c r="F121" s="507"/>
      <c r="G121" s="507"/>
      <c r="H121" s="507"/>
      <c r="I121" s="508"/>
    </row>
    <row r="122" spans="1:9" ht="14.25" customHeight="1">
      <c r="A122" s="65" t="s">
        <v>2993</v>
      </c>
      <c r="B122" s="66">
        <v>13</v>
      </c>
      <c r="C122" s="63"/>
      <c r="D122" s="67">
        <v>1723</v>
      </c>
      <c r="E122" s="507" t="s">
        <v>620</v>
      </c>
      <c r="F122" s="507"/>
      <c r="G122" s="507"/>
      <c r="H122" s="507"/>
      <c r="I122" s="508"/>
    </row>
    <row r="123" spans="1:9" ht="14.25" customHeight="1">
      <c r="A123" s="65" t="s">
        <v>2994</v>
      </c>
      <c r="B123" s="66">
        <v>12</v>
      </c>
      <c r="C123" s="63"/>
      <c r="D123" s="67">
        <v>1724</v>
      </c>
      <c r="E123" s="507" t="s">
        <v>621</v>
      </c>
      <c r="F123" s="507"/>
      <c r="G123" s="507"/>
      <c r="H123" s="507"/>
      <c r="I123" s="508"/>
    </row>
    <row r="124" spans="1:9" ht="14.25" customHeight="1">
      <c r="A124" s="65" t="s">
        <v>2995</v>
      </c>
      <c r="B124" s="66">
        <v>7</v>
      </c>
      <c r="C124" s="63"/>
      <c r="D124" s="67">
        <v>1729</v>
      </c>
      <c r="E124" s="507" t="s">
        <v>605</v>
      </c>
      <c r="F124" s="507"/>
      <c r="G124" s="507"/>
      <c r="H124" s="507"/>
      <c r="I124" s="508"/>
    </row>
    <row r="125" spans="1:9" ht="14.25" customHeight="1">
      <c r="A125" s="65" t="s">
        <v>2996</v>
      </c>
      <c r="B125" s="66">
        <v>4</v>
      </c>
      <c r="C125" s="63"/>
      <c r="D125" s="67">
        <v>1811</v>
      </c>
      <c r="E125" s="507" t="s">
        <v>624</v>
      </c>
      <c r="F125" s="507"/>
      <c r="G125" s="507"/>
      <c r="H125" s="507"/>
      <c r="I125" s="508"/>
    </row>
    <row r="126" spans="1:9" ht="14.25" customHeight="1">
      <c r="A126" s="65" t="s">
        <v>2997</v>
      </c>
      <c r="B126" s="66">
        <v>3</v>
      </c>
      <c r="C126" s="63"/>
      <c r="D126" s="67">
        <v>1812</v>
      </c>
      <c r="E126" s="507" t="s">
        <v>608</v>
      </c>
      <c r="F126" s="507"/>
      <c r="G126" s="507"/>
      <c r="H126" s="507"/>
      <c r="I126" s="508"/>
    </row>
    <row r="127" spans="1:9" ht="14.25" customHeight="1">
      <c r="A127" s="65" t="s">
        <v>2998</v>
      </c>
      <c r="B127" s="66">
        <v>6</v>
      </c>
      <c r="C127" s="63"/>
      <c r="D127" s="67">
        <v>1813</v>
      </c>
      <c r="E127" s="507" t="s">
        <v>1801</v>
      </c>
      <c r="F127" s="507"/>
      <c r="G127" s="507"/>
      <c r="H127" s="507"/>
      <c r="I127" s="508"/>
    </row>
    <row r="128" spans="1:9" ht="14.25" customHeight="1">
      <c r="A128" s="65" t="s">
        <v>2999</v>
      </c>
      <c r="B128" s="66">
        <v>20</v>
      </c>
      <c r="C128" s="63"/>
      <c r="D128" s="67">
        <v>1814</v>
      </c>
      <c r="E128" s="507" t="s">
        <v>1803</v>
      </c>
      <c r="F128" s="507"/>
      <c r="G128" s="507"/>
      <c r="H128" s="507"/>
      <c r="I128" s="508"/>
    </row>
    <row r="129" spans="1:9" ht="14.25" customHeight="1">
      <c r="A129" s="65" t="s">
        <v>3000</v>
      </c>
      <c r="B129" s="66">
        <v>14</v>
      </c>
      <c r="C129" s="63"/>
      <c r="D129" s="67">
        <v>1820</v>
      </c>
      <c r="E129" s="507" t="s">
        <v>1805</v>
      </c>
      <c r="F129" s="507"/>
      <c r="G129" s="507"/>
      <c r="H129" s="507"/>
      <c r="I129" s="508"/>
    </row>
    <row r="130" spans="1:9" ht="14.25" customHeight="1">
      <c r="A130" s="65" t="s">
        <v>3001</v>
      </c>
      <c r="B130" s="66">
        <v>6</v>
      </c>
      <c r="C130" s="63"/>
      <c r="D130" s="67">
        <v>1910</v>
      </c>
      <c r="E130" s="507" t="s">
        <v>625</v>
      </c>
      <c r="F130" s="507"/>
      <c r="G130" s="507"/>
      <c r="H130" s="507"/>
      <c r="I130" s="508"/>
    </row>
    <row r="131" spans="1:9" ht="14.25" customHeight="1">
      <c r="A131" s="65" t="s">
        <v>3002</v>
      </c>
      <c r="B131" s="66">
        <v>2</v>
      </c>
      <c r="C131" s="63"/>
      <c r="D131" s="67">
        <v>1920</v>
      </c>
      <c r="E131" s="507" t="s">
        <v>1808</v>
      </c>
      <c r="F131" s="507"/>
      <c r="G131" s="507"/>
      <c r="H131" s="507"/>
      <c r="I131" s="508"/>
    </row>
    <row r="132" spans="1:9" ht="14.25" customHeight="1">
      <c r="A132" s="65" t="s">
        <v>3003</v>
      </c>
      <c r="B132" s="66">
        <v>12</v>
      </c>
      <c r="C132" s="63"/>
      <c r="D132" s="67">
        <v>2011</v>
      </c>
      <c r="E132" s="507" t="s">
        <v>626</v>
      </c>
      <c r="F132" s="507"/>
      <c r="G132" s="507"/>
      <c r="H132" s="507"/>
      <c r="I132" s="508"/>
    </row>
    <row r="133" spans="1:9" ht="14.25" customHeight="1">
      <c r="A133" s="65" t="s">
        <v>3004</v>
      </c>
      <c r="B133" s="66">
        <v>12</v>
      </c>
      <c r="C133" s="63"/>
      <c r="D133" s="67">
        <v>2012</v>
      </c>
      <c r="E133" s="507" t="s">
        <v>627</v>
      </c>
      <c r="F133" s="507"/>
      <c r="G133" s="507"/>
      <c r="H133" s="507"/>
      <c r="I133" s="508"/>
    </row>
    <row r="134" spans="1:9" ht="14.25" customHeight="1">
      <c r="A134" s="65" t="s">
        <v>3005</v>
      </c>
      <c r="B134" s="66">
        <v>5</v>
      </c>
      <c r="C134" s="63"/>
      <c r="D134" s="67">
        <v>2013</v>
      </c>
      <c r="E134" s="507" t="s">
        <v>1812</v>
      </c>
      <c r="F134" s="507"/>
      <c r="G134" s="507"/>
      <c r="H134" s="507"/>
      <c r="I134" s="508"/>
    </row>
    <row r="135" spans="1:9" ht="14.25" customHeight="1">
      <c r="A135" s="65" t="s">
        <v>3006</v>
      </c>
      <c r="B135" s="66">
        <v>20</v>
      </c>
      <c r="C135" s="63"/>
      <c r="D135" s="67">
        <v>2014</v>
      </c>
      <c r="E135" s="507" t="s">
        <v>1814</v>
      </c>
      <c r="F135" s="507"/>
      <c r="G135" s="507"/>
      <c r="H135" s="507"/>
      <c r="I135" s="508"/>
    </row>
    <row r="136" spans="1:9" ht="14.25" customHeight="1">
      <c r="A136" s="65" t="s">
        <v>3007</v>
      </c>
      <c r="B136" s="66">
        <v>9</v>
      </c>
      <c r="C136" s="63"/>
      <c r="D136" s="67">
        <v>2015</v>
      </c>
      <c r="E136" s="507" t="s">
        <v>1816</v>
      </c>
      <c r="F136" s="507"/>
      <c r="G136" s="507"/>
      <c r="H136" s="507"/>
      <c r="I136" s="508"/>
    </row>
    <row r="137" spans="1:9" ht="14.25" customHeight="1">
      <c r="A137" s="65" t="s">
        <v>3008</v>
      </c>
      <c r="B137" s="66">
        <v>13</v>
      </c>
      <c r="C137" s="63"/>
      <c r="D137" s="67">
        <v>2016</v>
      </c>
      <c r="E137" s="507" t="s">
        <v>1818</v>
      </c>
      <c r="F137" s="507"/>
      <c r="G137" s="507"/>
      <c r="H137" s="507"/>
      <c r="I137" s="508"/>
    </row>
    <row r="138" spans="1:9" ht="14.25" customHeight="1">
      <c r="A138" s="65" t="s">
        <v>3009</v>
      </c>
      <c r="B138" s="66">
        <v>18</v>
      </c>
      <c r="C138" s="63"/>
      <c r="D138" s="67">
        <v>2017</v>
      </c>
      <c r="E138" s="507" t="s">
        <v>1820</v>
      </c>
      <c r="F138" s="507"/>
      <c r="G138" s="507"/>
      <c r="H138" s="507"/>
      <c r="I138" s="508"/>
    </row>
    <row r="139" spans="1:9" ht="14.25" customHeight="1">
      <c r="A139" s="65" t="s">
        <v>3010</v>
      </c>
      <c r="B139" s="66">
        <v>17</v>
      </c>
      <c r="C139" s="63"/>
      <c r="D139" s="67">
        <v>2020</v>
      </c>
      <c r="E139" s="507" t="s">
        <v>1822</v>
      </c>
      <c r="F139" s="507"/>
      <c r="G139" s="507"/>
      <c r="H139" s="507"/>
      <c r="I139" s="508"/>
    </row>
    <row r="140" spans="1:9" ht="14.25" customHeight="1">
      <c r="A140" s="65" t="s">
        <v>3011</v>
      </c>
      <c r="B140" s="66">
        <v>1</v>
      </c>
      <c r="C140" s="63"/>
      <c r="D140" s="67">
        <v>2030</v>
      </c>
      <c r="E140" s="507" t="s">
        <v>1824</v>
      </c>
      <c r="F140" s="507"/>
      <c r="G140" s="507"/>
      <c r="H140" s="507"/>
      <c r="I140" s="508"/>
    </row>
    <row r="141" spans="1:9" ht="14.25" customHeight="1">
      <c r="A141" s="65" t="s">
        <v>3012</v>
      </c>
      <c r="B141" s="66">
        <v>10</v>
      </c>
      <c r="C141" s="63"/>
      <c r="D141" s="67">
        <v>2041</v>
      </c>
      <c r="E141" s="507" t="s">
        <v>1826</v>
      </c>
      <c r="F141" s="507"/>
      <c r="G141" s="507"/>
      <c r="H141" s="507"/>
      <c r="I141" s="508"/>
    </row>
    <row r="142" spans="1:9" ht="14.25" customHeight="1">
      <c r="A142" s="65" t="s">
        <v>3013</v>
      </c>
      <c r="B142" s="66">
        <v>16</v>
      </c>
      <c r="C142" s="63"/>
      <c r="D142" s="67">
        <v>2042</v>
      </c>
      <c r="E142" s="507" t="s">
        <v>1828</v>
      </c>
      <c r="F142" s="507"/>
      <c r="G142" s="507"/>
      <c r="H142" s="507"/>
      <c r="I142" s="508"/>
    </row>
    <row r="143" spans="1:9" ht="14.25" customHeight="1">
      <c r="A143" s="65" t="s">
        <v>3014</v>
      </c>
      <c r="B143" s="66">
        <v>18</v>
      </c>
      <c r="C143" s="63"/>
      <c r="D143" s="67">
        <v>2051</v>
      </c>
      <c r="E143" s="507" t="s">
        <v>629</v>
      </c>
      <c r="F143" s="507"/>
      <c r="G143" s="507"/>
      <c r="H143" s="507"/>
      <c r="I143" s="508"/>
    </row>
    <row r="144" spans="1:9" ht="14.25" customHeight="1">
      <c r="A144" s="65" t="s">
        <v>3015</v>
      </c>
      <c r="B144" s="66">
        <v>7</v>
      </c>
      <c r="C144" s="63"/>
      <c r="D144" s="67">
        <v>2052</v>
      </c>
      <c r="E144" s="507" t="s">
        <v>1831</v>
      </c>
      <c r="F144" s="507"/>
      <c r="G144" s="507"/>
      <c r="H144" s="507"/>
      <c r="I144" s="508"/>
    </row>
    <row r="145" spans="1:9" ht="14.25" customHeight="1">
      <c r="A145" s="65" t="s">
        <v>3016</v>
      </c>
      <c r="B145" s="66">
        <v>12</v>
      </c>
      <c r="C145" s="63"/>
      <c r="D145" s="67">
        <v>2053</v>
      </c>
      <c r="E145" s="507" t="s">
        <v>630</v>
      </c>
      <c r="F145" s="507"/>
      <c r="G145" s="507"/>
      <c r="H145" s="507"/>
      <c r="I145" s="508"/>
    </row>
    <row r="146" spans="1:9" ht="14.25" customHeight="1">
      <c r="A146" s="65" t="s">
        <v>3017</v>
      </c>
      <c r="B146" s="66">
        <v>16</v>
      </c>
      <c r="C146" s="63"/>
      <c r="D146" s="67">
        <v>2059</v>
      </c>
      <c r="E146" s="507" t="s">
        <v>753</v>
      </c>
      <c r="F146" s="507"/>
      <c r="G146" s="507"/>
      <c r="H146" s="507"/>
      <c r="I146" s="508"/>
    </row>
    <row r="147" spans="1:9" ht="14.25" customHeight="1">
      <c r="A147" s="65" t="s">
        <v>3018</v>
      </c>
      <c r="B147" s="66">
        <v>3</v>
      </c>
      <c r="C147" s="63"/>
      <c r="D147" s="67">
        <v>2060</v>
      </c>
      <c r="E147" s="507" t="s">
        <v>755</v>
      </c>
      <c r="F147" s="507"/>
      <c r="G147" s="507"/>
      <c r="H147" s="507"/>
      <c r="I147" s="508"/>
    </row>
    <row r="148" spans="1:9" ht="14.25" customHeight="1">
      <c r="A148" s="65" t="s">
        <v>3019</v>
      </c>
      <c r="B148" s="66">
        <v>7</v>
      </c>
      <c r="C148" s="63"/>
      <c r="D148" s="67">
        <v>2110</v>
      </c>
      <c r="E148" s="507" t="s">
        <v>757</v>
      </c>
      <c r="F148" s="507"/>
      <c r="G148" s="507"/>
      <c r="H148" s="507"/>
      <c r="I148" s="508"/>
    </row>
    <row r="149" spans="1:9" ht="14.25" customHeight="1">
      <c r="A149" s="65" t="s">
        <v>3071</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1853</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1854</v>
      </c>
      <c r="F153" s="507"/>
      <c r="G153" s="507"/>
      <c r="H153" s="507"/>
      <c r="I153" s="508"/>
    </row>
    <row r="154" spans="1:9" ht="14.25" customHeight="1">
      <c r="A154" s="65" t="s">
        <v>1000</v>
      </c>
      <c r="B154" s="66">
        <v>2</v>
      </c>
      <c r="C154" s="63"/>
      <c r="D154" s="67">
        <v>2223</v>
      </c>
      <c r="E154" s="507" t="s">
        <v>3021</v>
      </c>
      <c r="F154" s="507"/>
      <c r="G154" s="507"/>
      <c r="H154" s="507"/>
      <c r="I154" s="508"/>
    </row>
    <row r="155" spans="1:9" ht="14.25" customHeight="1">
      <c r="A155" s="65" t="s">
        <v>1001</v>
      </c>
      <c r="B155" s="66">
        <v>17</v>
      </c>
      <c r="C155" s="63"/>
      <c r="D155" s="67">
        <v>2229</v>
      </c>
      <c r="E155" s="507" t="s">
        <v>3023</v>
      </c>
      <c r="F155" s="507"/>
      <c r="G155" s="507"/>
      <c r="H155" s="507"/>
      <c r="I155" s="508"/>
    </row>
    <row r="156" spans="1:9" ht="14.25" customHeight="1">
      <c r="A156" s="65" t="s">
        <v>1557</v>
      </c>
      <c r="B156" s="66">
        <v>16</v>
      </c>
      <c r="C156" s="63"/>
      <c r="D156" s="67">
        <v>2311</v>
      </c>
      <c r="E156" s="507" t="s">
        <v>1855</v>
      </c>
      <c r="F156" s="507"/>
      <c r="G156" s="507"/>
      <c r="H156" s="507"/>
      <c r="I156" s="508"/>
    </row>
    <row r="157" spans="1:9" ht="14.25" customHeight="1">
      <c r="A157" s="65" t="s">
        <v>1558</v>
      </c>
      <c r="B157" s="66">
        <v>17</v>
      </c>
      <c r="C157" s="63"/>
      <c r="D157" s="67">
        <v>2312</v>
      </c>
      <c r="E157" s="507" t="s">
        <v>1856</v>
      </c>
      <c r="F157" s="507"/>
      <c r="G157" s="507"/>
      <c r="H157" s="507"/>
      <c r="I157" s="508"/>
    </row>
    <row r="158" spans="1:9" ht="14.25" customHeight="1">
      <c r="A158" s="65" t="s">
        <v>1559</v>
      </c>
      <c r="B158" s="66">
        <v>5</v>
      </c>
      <c r="C158" s="63"/>
      <c r="D158" s="67">
        <v>2313</v>
      </c>
      <c r="E158" s="507" t="s">
        <v>1857</v>
      </c>
      <c r="F158" s="507"/>
      <c r="G158" s="507"/>
      <c r="H158" s="507"/>
      <c r="I158" s="508"/>
    </row>
    <row r="159" spans="1:9" ht="14.25" customHeight="1">
      <c r="A159" s="65" t="s">
        <v>1560</v>
      </c>
      <c r="B159" s="66">
        <v>1</v>
      </c>
      <c r="C159" s="63"/>
      <c r="D159" s="67">
        <v>2314</v>
      </c>
      <c r="E159" s="507" t="s">
        <v>1858</v>
      </c>
      <c r="F159" s="507"/>
      <c r="G159" s="507"/>
      <c r="H159" s="507"/>
      <c r="I159" s="508"/>
    </row>
    <row r="160" spans="1:9" ht="14.25" customHeight="1">
      <c r="A160" s="65" t="s">
        <v>1561</v>
      </c>
      <c r="B160" s="66">
        <v>16</v>
      </c>
      <c r="C160" s="63"/>
      <c r="D160" s="67">
        <v>2319</v>
      </c>
      <c r="E160" s="507" t="s">
        <v>3029</v>
      </c>
      <c r="F160" s="507"/>
      <c r="G160" s="507"/>
      <c r="H160" s="507"/>
      <c r="I160" s="508"/>
    </row>
    <row r="161" spans="1:9" ht="14.25" customHeight="1">
      <c r="A161" s="65" t="s">
        <v>1562</v>
      </c>
      <c r="B161" s="66">
        <v>7</v>
      </c>
      <c r="C161" s="63"/>
      <c r="D161" s="67">
        <v>2320</v>
      </c>
      <c r="E161" s="507" t="s">
        <v>3031</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3034</v>
      </c>
      <c r="F163" s="507"/>
      <c r="G163" s="507"/>
      <c r="H163" s="507"/>
      <c r="I163" s="508"/>
    </row>
    <row r="164" spans="1:9" ht="14.25" customHeight="1">
      <c r="A164" s="65" t="s">
        <v>1565</v>
      </c>
      <c r="B164" s="66">
        <v>11</v>
      </c>
      <c r="C164" s="63"/>
      <c r="D164" s="67">
        <v>2341</v>
      </c>
      <c r="E164" s="507" t="s">
        <v>2518</v>
      </c>
      <c r="F164" s="507"/>
      <c r="G164" s="507"/>
      <c r="H164" s="507"/>
      <c r="I164" s="508"/>
    </row>
    <row r="165" spans="1:9" ht="14.25" customHeight="1">
      <c r="A165" s="65" t="s">
        <v>1566</v>
      </c>
      <c r="B165" s="66">
        <v>5</v>
      </c>
      <c r="C165" s="63"/>
      <c r="D165" s="67">
        <v>2342</v>
      </c>
      <c r="E165" s="507" t="s">
        <v>2520</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2170</v>
      </c>
      <c r="B189" s="66">
        <v>15</v>
      </c>
      <c r="C189" s="63"/>
      <c r="D189" s="67">
        <v>2444</v>
      </c>
      <c r="E189" s="507" t="s">
        <v>801</v>
      </c>
      <c r="F189" s="507"/>
      <c r="G189" s="507"/>
      <c r="H189" s="507"/>
      <c r="I189" s="508"/>
    </row>
    <row r="190" spans="1:9" ht="14.25" customHeight="1">
      <c r="A190" s="65" t="s">
        <v>2171</v>
      </c>
      <c r="B190" s="66">
        <v>12</v>
      </c>
      <c r="C190" s="63"/>
      <c r="D190" s="67">
        <v>2445</v>
      </c>
      <c r="E190" s="507" t="s">
        <v>802</v>
      </c>
      <c r="F190" s="507"/>
      <c r="G190" s="507"/>
      <c r="H190" s="507"/>
      <c r="I190" s="508"/>
    </row>
    <row r="191" spans="1:9" ht="14.25" customHeight="1">
      <c r="A191" s="65" t="s">
        <v>2172</v>
      </c>
      <c r="B191" s="66">
        <v>8</v>
      </c>
      <c r="C191" s="63"/>
      <c r="D191" s="67">
        <v>2446</v>
      </c>
      <c r="E191" s="507" t="s">
        <v>26</v>
      </c>
      <c r="F191" s="507"/>
      <c r="G191" s="507"/>
      <c r="H191" s="507"/>
      <c r="I191" s="508"/>
    </row>
    <row r="192" spans="1:9" ht="14.25" customHeight="1">
      <c r="A192" s="65" t="s">
        <v>2173</v>
      </c>
      <c r="B192" s="66">
        <v>2</v>
      </c>
      <c r="C192" s="63"/>
      <c r="D192" s="67">
        <v>2451</v>
      </c>
      <c r="E192" s="507" t="s">
        <v>803</v>
      </c>
      <c r="F192" s="507"/>
      <c r="G192" s="507"/>
      <c r="H192" s="507"/>
      <c r="I192" s="508"/>
    </row>
    <row r="193" spans="1:9" ht="14.25" customHeight="1">
      <c r="A193" s="65" t="s">
        <v>2174</v>
      </c>
      <c r="B193" s="66">
        <v>5</v>
      </c>
      <c r="C193" s="63"/>
      <c r="D193" s="67">
        <v>2452</v>
      </c>
      <c r="E193" s="507" t="s">
        <v>804</v>
      </c>
      <c r="F193" s="507"/>
      <c r="G193" s="507"/>
      <c r="H193" s="507"/>
      <c r="I193" s="508"/>
    </row>
    <row r="194" spans="1:9" ht="14.25" customHeight="1">
      <c r="A194" s="65" t="s">
        <v>2175</v>
      </c>
      <c r="B194" s="66">
        <v>1</v>
      </c>
      <c r="C194" s="63"/>
      <c r="D194" s="67">
        <v>2453</v>
      </c>
      <c r="E194" s="507" t="s">
        <v>30</v>
      </c>
      <c r="F194" s="507"/>
      <c r="G194" s="507"/>
      <c r="H194" s="507"/>
      <c r="I194" s="508"/>
    </row>
    <row r="195" spans="1:9" ht="14.25" customHeight="1">
      <c r="A195" s="65" t="s">
        <v>2176</v>
      </c>
      <c r="B195" s="66">
        <v>17</v>
      </c>
      <c r="C195" s="63"/>
      <c r="D195" s="67">
        <v>2454</v>
      </c>
      <c r="E195" s="507" t="s">
        <v>32</v>
      </c>
      <c r="F195" s="507"/>
      <c r="G195" s="507"/>
      <c r="H195" s="507"/>
      <c r="I195" s="508"/>
    </row>
    <row r="196" spans="1:9" ht="14.25" customHeight="1">
      <c r="A196" s="65" t="s">
        <v>2177</v>
      </c>
      <c r="B196" s="66">
        <v>1</v>
      </c>
      <c r="C196" s="63"/>
      <c r="D196" s="67">
        <v>2511</v>
      </c>
      <c r="E196" s="507" t="s">
        <v>829</v>
      </c>
      <c r="F196" s="507"/>
      <c r="G196" s="507"/>
      <c r="H196" s="507"/>
      <c r="I196" s="508"/>
    </row>
    <row r="197" spans="1:9" ht="14.25" customHeight="1">
      <c r="A197" s="65" t="s">
        <v>2178</v>
      </c>
      <c r="B197" s="66">
        <v>6</v>
      </c>
      <c r="C197" s="63"/>
      <c r="D197" s="67">
        <v>2512</v>
      </c>
      <c r="E197" s="507" t="s">
        <v>831</v>
      </c>
      <c r="F197" s="507"/>
      <c r="G197" s="507"/>
      <c r="H197" s="507"/>
      <c r="I197" s="508"/>
    </row>
    <row r="198" spans="1:9" ht="14.25" customHeight="1">
      <c r="A198" s="65" t="s">
        <v>2179</v>
      </c>
      <c r="B198" s="66">
        <v>14</v>
      </c>
      <c r="C198" s="63"/>
      <c r="D198" s="67">
        <v>2521</v>
      </c>
      <c r="E198" s="507" t="s">
        <v>833</v>
      </c>
      <c r="F198" s="507"/>
      <c r="G198" s="507"/>
      <c r="H198" s="507"/>
      <c r="I198" s="508"/>
    </row>
    <row r="199" spans="1:9" ht="14.25" customHeight="1">
      <c r="A199" s="65" t="s">
        <v>2180</v>
      </c>
      <c r="B199" s="66">
        <v>15</v>
      </c>
      <c r="C199" s="63"/>
      <c r="D199" s="67">
        <v>2529</v>
      </c>
      <c r="E199" s="507" t="s">
        <v>835</v>
      </c>
      <c r="F199" s="507"/>
      <c r="G199" s="507"/>
      <c r="H199" s="507"/>
      <c r="I199" s="508"/>
    </row>
    <row r="200" spans="1:9" ht="14.25" customHeight="1">
      <c r="A200" s="65" t="s">
        <v>2181</v>
      </c>
      <c r="B200" s="66">
        <v>13</v>
      </c>
      <c r="C200" s="63"/>
      <c r="D200" s="67">
        <v>2530</v>
      </c>
      <c r="E200" s="507" t="s">
        <v>837</v>
      </c>
      <c r="F200" s="507"/>
      <c r="G200" s="507"/>
      <c r="H200" s="507"/>
      <c r="I200" s="508"/>
    </row>
    <row r="201" spans="1:9" ht="14.25" customHeight="1">
      <c r="A201" s="65" t="s">
        <v>2182</v>
      </c>
      <c r="B201" s="66">
        <v>17</v>
      </c>
      <c r="C201" s="63"/>
      <c r="D201" s="67">
        <v>2540</v>
      </c>
      <c r="E201" s="507" t="s">
        <v>1952</v>
      </c>
      <c r="F201" s="507"/>
      <c r="G201" s="507"/>
      <c r="H201" s="507"/>
      <c r="I201" s="508"/>
    </row>
    <row r="202" spans="1:9" ht="14.25" customHeight="1">
      <c r="A202" s="65" t="s">
        <v>2183</v>
      </c>
      <c r="B202" s="66">
        <v>19</v>
      </c>
      <c r="C202" s="63"/>
      <c r="D202" s="67">
        <v>2550</v>
      </c>
      <c r="E202" s="507" t="s">
        <v>1954</v>
      </c>
      <c r="F202" s="507"/>
      <c r="G202" s="507"/>
      <c r="H202" s="507"/>
      <c r="I202" s="508"/>
    </row>
    <row r="203" spans="1:9" ht="14.25" customHeight="1">
      <c r="A203" s="65" t="s">
        <v>2184</v>
      </c>
      <c r="B203" s="66">
        <v>7</v>
      </c>
      <c r="C203" s="63"/>
      <c r="D203" s="67">
        <v>2561</v>
      </c>
      <c r="E203" s="507" t="s">
        <v>1956</v>
      </c>
      <c r="F203" s="507"/>
      <c r="G203" s="507"/>
      <c r="H203" s="507"/>
      <c r="I203" s="508"/>
    </row>
    <row r="204" spans="1:9" ht="14.25" customHeight="1">
      <c r="A204" s="65" t="s">
        <v>2185</v>
      </c>
      <c r="B204" s="66">
        <v>2</v>
      </c>
      <c r="C204" s="63"/>
      <c r="D204" s="67">
        <v>2562</v>
      </c>
      <c r="E204" s="507" t="s">
        <v>1958</v>
      </c>
      <c r="F204" s="507"/>
      <c r="G204" s="507"/>
      <c r="H204" s="507"/>
      <c r="I204" s="508"/>
    </row>
    <row r="205" spans="1:9" ht="14.25" customHeight="1">
      <c r="A205" s="65" t="s">
        <v>2186</v>
      </c>
      <c r="B205" s="66">
        <v>6</v>
      </c>
      <c r="C205" s="63"/>
      <c r="D205" s="67">
        <v>2571</v>
      </c>
      <c r="E205" s="507" t="s">
        <v>851</v>
      </c>
      <c r="F205" s="507"/>
      <c r="G205" s="507"/>
      <c r="H205" s="507"/>
      <c r="I205" s="508"/>
    </row>
    <row r="206" spans="1:9" ht="14.25" customHeight="1">
      <c r="A206" s="65" t="s">
        <v>2187</v>
      </c>
      <c r="B206" s="66">
        <v>6</v>
      </c>
      <c r="C206" s="63"/>
      <c r="D206" s="67">
        <v>2572</v>
      </c>
      <c r="E206" s="507" t="s">
        <v>1073</v>
      </c>
      <c r="F206" s="507"/>
      <c r="G206" s="507"/>
      <c r="H206" s="507"/>
      <c r="I206" s="508"/>
    </row>
    <row r="207" spans="1:9" ht="14.25" customHeight="1">
      <c r="A207" s="65" t="s">
        <v>2188</v>
      </c>
      <c r="B207" s="66">
        <v>6</v>
      </c>
      <c r="C207" s="63"/>
      <c r="D207" s="67">
        <v>2573</v>
      </c>
      <c r="E207" s="507" t="s">
        <v>852</v>
      </c>
      <c r="F207" s="507"/>
      <c r="G207" s="507"/>
      <c r="H207" s="507"/>
      <c r="I207" s="508"/>
    </row>
    <row r="208" spans="1:9" ht="14.25" customHeight="1">
      <c r="A208" s="65" t="s">
        <v>2189</v>
      </c>
      <c r="B208" s="66">
        <v>19</v>
      </c>
      <c r="C208" s="63"/>
      <c r="D208" s="67">
        <v>2591</v>
      </c>
      <c r="E208" s="507" t="s">
        <v>1963</v>
      </c>
      <c r="F208" s="507"/>
      <c r="G208" s="507"/>
      <c r="H208" s="507"/>
      <c r="I208" s="508"/>
    </row>
    <row r="209" spans="1:9" ht="14.25" customHeight="1">
      <c r="A209" s="65" t="s">
        <v>2190</v>
      </c>
      <c r="B209" s="66">
        <v>8</v>
      </c>
      <c r="C209" s="63"/>
      <c r="D209" s="67">
        <v>2592</v>
      </c>
      <c r="E209" s="507" t="s">
        <v>1965</v>
      </c>
      <c r="F209" s="507"/>
      <c r="G209" s="507"/>
      <c r="H209" s="507"/>
      <c r="I209" s="508"/>
    </row>
    <row r="210" spans="1:9" ht="14.25" customHeight="1">
      <c r="A210" s="65" t="s">
        <v>2191</v>
      </c>
      <c r="B210" s="66">
        <v>14</v>
      </c>
      <c r="C210" s="63"/>
      <c r="D210" s="67">
        <v>2593</v>
      </c>
      <c r="E210" s="507" t="s">
        <v>1967</v>
      </c>
      <c r="F210" s="507"/>
      <c r="G210" s="507"/>
      <c r="H210" s="507"/>
      <c r="I210" s="508"/>
    </row>
    <row r="211" spans="1:9" ht="14.25" customHeight="1">
      <c r="A211" s="65" t="s">
        <v>2192</v>
      </c>
      <c r="B211" s="66">
        <v>20</v>
      </c>
      <c r="C211" s="63"/>
      <c r="D211" s="67">
        <v>2594</v>
      </c>
      <c r="E211" s="507" t="s">
        <v>1969</v>
      </c>
      <c r="F211" s="507"/>
      <c r="G211" s="507"/>
      <c r="H211" s="507"/>
      <c r="I211" s="508"/>
    </row>
    <row r="212" spans="1:9" ht="14.25" customHeight="1">
      <c r="A212" s="65" t="s">
        <v>2193</v>
      </c>
      <c r="B212" s="66">
        <v>2</v>
      </c>
      <c r="C212" s="63"/>
      <c r="D212" s="67">
        <v>2599</v>
      </c>
      <c r="E212" s="507" t="s">
        <v>1971</v>
      </c>
      <c r="F212" s="507"/>
      <c r="G212" s="507"/>
      <c r="H212" s="507"/>
      <c r="I212" s="508"/>
    </row>
    <row r="213" spans="1:9" ht="14.25" customHeight="1">
      <c r="A213" s="65" t="s">
        <v>2194</v>
      </c>
      <c r="B213" s="66">
        <v>8</v>
      </c>
      <c r="C213" s="63"/>
      <c r="D213" s="67">
        <v>2611</v>
      </c>
      <c r="E213" s="507" t="s">
        <v>1973</v>
      </c>
      <c r="F213" s="507"/>
      <c r="G213" s="507"/>
      <c r="H213" s="507"/>
      <c r="I213" s="508"/>
    </row>
    <row r="214" spans="1:9" ht="14.25" customHeight="1">
      <c r="A214" s="65" t="s">
        <v>2195</v>
      </c>
      <c r="B214" s="66">
        <v>2</v>
      </c>
      <c r="C214" s="63"/>
      <c r="D214" s="67">
        <v>2612</v>
      </c>
      <c r="E214" s="507" t="s">
        <v>1975</v>
      </c>
      <c r="F214" s="507"/>
      <c r="G214" s="507"/>
      <c r="H214" s="507"/>
      <c r="I214" s="508"/>
    </row>
    <row r="215" spans="1:9" ht="14.25" customHeight="1">
      <c r="A215" s="65" t="s">
        <v>2196</v>
      </c>
      <c r="B215" s="66">
        <v>2</v>
      </c>
      <c r="C215" s="63"/>
      <c r="D215" s="67">
        <v>2620</v>
      </c>
      <c r="E215" s="507" t="s">
        <v>1977</v>
      </c>
      <c r="F215" s="507"/>
      <c r="G215" s="507"/>
      <c r="H215" s="507"/>
      <c r="I215" s="508"/>
    </row>
    <row r="216" spans="1:9" ht="14.25" customHeight="1">
      <c r="A216" s="65" t="s">
        <v>2197</v>
      </c>
      <c r="B216" s="66">
        <v>1</v>
      </c>
      <c r="C216" s="63"/>
      <c r="D216" s="67">
        <v>2630</v>
      </c>
      <c r="E216" s="507" t="s">
        <v>1979</v>
      </c>
      <c r="F216" s="507"/>
      <c r="G216" s="507"/>
      <c r="H216" s="507"/>
      <c r="I216" s="508"/>
    </row>
    <row r="217" spans="1:9" ht="14.25" customHeight="1">
      <c r="A217" s="65" t="s">
        <v>2198</v>
      </c>
      <c r="B217" s="66">
        <v>1</v>
      </c>
      <c r="C217" s="63"/>
      <c r="D217" s="67">
        <v>2640</v>
      </c>
      <c r="E217" s="507" t="s">
        <v>1981</v>
      </c>
      <c r="F217" s="507"/>
      <c r="G217" s="507"/>
      <c r="H217" s="507"/>
      <c r="I217" s="508"/>
    </row>
    <row r="218" spans="1:9" ht="14.25" customHeight="1">
      <c r="A218" s="65" t="s">
        <v>2199</v>
      </c>
      <c r="B218" s="66">
        <v>1</v>
      </c>
      <c r="C218" s="63"/>
      <c r="D218" s="67">
        <v>2651</v>
      </c>
      <c r="E218" s="507" t="s">
        <v>1983</v>
      </c>
      <c r="F218" s="507"/>
      <c r="G218" s="507"/>
      <c r="H218" s="507"/>
      <c r="I218" s="508"/>
    </row>
    <row r="219" spans="1:9" ht="14.25" customHeight="1">
      <c r="A219" s="65" t="s">
        <v>2200</v>
      </c>
      <c r="B219" s="66">
        <v>6</v>
      </c>
      <c r="C219" s="63"/>
      <c r="D219" s="67">
        <v>2652</v>
      </c>
      <c r="E219" s="507" t="s">
        <v>853</v>
      </c>
      <c r="F219" s="507"/>
      <c r="G219" s="507"/>
      <c r="H219" s="507"/>
      <c r="I219" s="508"/>
    </row>
    <row r="220" spans="1:9" ht="14.25" customHeight="1">
      <c r="A220" s="65" t="s">
        <v>2201</v>
      </c>
      <c r="B220" s="66">
        <v>8</v>
      </c>
      <c r="C220" s="63"/>
      <c r="D220" s="67">
        <v>2660</v>
      </c>
      <c r="E220" s="507" t="s">
        <v>855</v>
      </c>
      <c r="F220" s="507"/>
      <c r="G220" s="507"/>
      <c r="H220" s="507"/>
      <c r="I220" s="508"/>
    </row>
    <row r="221" spans="1:9" ht="14.25" customHeight="1">
      <c r="A221" s="65" t="s">
        <v>2202</v>
      </c>
      <c r="B221" s="66">
        <v>4</v>
      </c>
      <c r="C221" s="63"/>
      <c r="D221" s="67">
        <v>2670</v>
      </c>
      <c r="E221" s="507" t="s">
        <v>857</v>
      </c>
      <c r="F221" s="507"/>
      <c r="G221" s="507"/>
      <c r="H221" s="507"/>
      <c r="I221" s="508"/>
    </row>
    <row r="222" spans="1:9" ht="14.25" customHeight="1">
      <c r="A222" s="65" t="s">
        <v>2203</v>
      </c>
      <c r="B222" s="66">
        <v>18</v>
      </c>
      <c r="C222" s="63"/>
      <c r="D222" s="67">
        <v>2680</v>
      </c>
      <c r="E222" s="507" t="s">
        <v>859</v>
      </c>
      <c r="F222" s="507"/>
      <c r="G222" s="507"/>
      <c r="H222" s="507"/>
      <c r="I222" s="508"/>
    </row>
    <row r="223" spans="1:9" ht="14.25" customHeight="1">
      <c r="A223" s="65" t="s">
        <v>2204</v>
      </c>
      <c r="B223" s="66">
        <v>13</v>
      </c>
      <c r="C223" s="63"/>
      <c r="D223" s="67">
        <v>2711</v>
      </c>
      <c r="E223" s="507" t="s">
        <v>861</v>
      </c>
      <c r="F223" s="507"/>
      <c r="G223" s="507"/>
      <c r="H223" s="507"/>
      <c r="I223" s="508"/>
    </row>
    <row r="224" spans="1:9" ht="14.25" customHeight="1">
      <c r="A224" s="65" t="s">
        <v>2205</v>
      </c>
      <c r="B224" s="66">
        <v>19</v>
      </c>
      <c r="C224" s="63"/>
      <c r="D224" s="67">
        <v>2712</v>
      </c>
      <c r="E224" s="507" t="s">
        <v>863</v>
      </c>
      <c r="F224" s="507"/>
      <c r="G224" s="507"/>
      <c r="H224" s="507"/>
      <c r="I224" s="508"/>
    </row>
    <row r="225" spans="1:9" ht="14.25" customHeight="1">
      <c r="A225" s="65" t="s">
        <v>2206</v>
      </c>
      <c r="B225" s="66">
        <v>2</v>
      </c>
      <c r="C225" s="63"/>
      <c r="D225" s="67">
        <v>2720</v>
      </c>
      <c r="E225" s="507" t="s">
        <v>865</v>
      </c>
      <c r="F225" s="507"/>
      <c r="G225" s="507"/>
      <c r="H225" s="507"/>
      <c r="I225" s="508"/>
    </row>
    <row r="226" spans="1:9" ht="14.25" customHeight="1">
      <c r="A226" s="65" t="s">
        <v>2207</v>
      </c>
      <c r="B226" s="66">
        <v>3</v>
      </c>
      <c r="C226" s="63"/>
      <c r="D226" s="67">
        <v>2731</v>
      </c>
      <c r="E226" s="507" t="s">
        <v>867</v>
      </c>
      <c r="F226" s="507"/>
      <c r="G226" s="507"/>
      <c r="H226" s="507"/>
      <c r="I226" s="508"/>
    </row>
    <row r="227" spans="1:9" ht="14.25" customHeight="1">
      <c r="A227" s="65" t="s">
        <v>2208</v>
      </c>
      <c r="B227" s="66">
        <v>11</v>
      </c>
      <c r="C227" s="63"/>
      <c r="D227" s="67">
        <v>2732</v>
      </c>
      <c r="E227" s="507" t="s">
        <v>869</v>
      </c>
      <c r="F227" s="507"/>
      <c r="G227" s="507"/>
      <c r="H227" s="507"/>
      <c r="I227" s="508"/>
    </row>
    <row r="228" spans="1:9" ht="14.25" customHeight="1">
      <c r="A228" s="65" t="s">
        <v>2209</v>
      </c>
      <c r="B228" s="66">
        <v>18</v>
      </c>
      <c r="C228" s="63"/>
      <c r="D228" s="67">
        <v>2733</v>
      </c>
      <c r="E228" s="507" t="s">
        <v>871</v>
      </c>
      <c r="F228" s="507"/>
      <c r="G228" s="507"/>
      <c r="H228" s="507"/>
      <c r="I228" s="508"/>
    </row>
    <row r="229" spans="1:9" ht="14.25" customHeight="1">
      <c r="A229" s="65" t="s">
        <v>2210</v>
      </c>
      <c r="B229" s="66">
        <v>18</v>
      </c>
      <c r="C229" s="63"/>
      <c r="D229" s="67">
        <v>2740</v>
      </c>
      <c r="E229" s="507" t="s">
        <v>873</v>
      </c>
      <c r="F229" s="507"/>
      <c r="G229" s="507"/>
      <c r="H229" s="507"/>
      <c r="I229" s="508"/>
    </row>
    <row r="230" spans="1:9" ht="14.25" customHeight="1">
      <c r="A230" s="65" t="s">
        <v>2211</v>
      </c>
      <c r="B230" s="66">
        <v>4</v>
      </c>
      <c r="C230" s="63"/>
      <c r="D230" s="67">
        <v>2751</v>
      </c>
      <c r="E230" s="507" t="s">
        <v>875</v>
      </c>
      <c r="F230" s="507"/>
      <c r="G230" s="507"/>
      <c r="H230" s="507"/>
      <c r="I230" s="508"/>
    </row>
    <row r="231" spans="1:9" ht="14.25" customHeight="1">
      <c r="A231" s="65" t="s">
        <v>2212</v>
      </c>
      <c r="B231" s="66">
        <v>19</v>
      </c>
      <c r="C231" s="63"/>
      <c r="D231" s="67">
        <v>2752</v>
      </c>
      <c r="E231" s="507" t="s">
        <v>877</v>
      </c>
      <c r="F231" s="507"/>
      <c r="G231" s="507"/>
      <c r="H231" s="507"/>
      <c r="I231" s="508"/>
    </row>
    <row r="232" spans="1:9" ht="14.25" customHeight="1">
      <c r="A232" s="65" t="s">
        <v>2213</v>
      </c>
      <c r="B232" s="66">
        <v>17</v>
      </c>
      <c r="C232" s="63"/>
      <c r="D232" s="67">
        <v>2790</v>
      </c>
      <c r="E232" s="507" t="s">
        <v>879</v>
      </c>
      <c r="F232" s="507"/>
      <c r="G232" s="507"/>
      <c r="H232" s="507"/>
      <c r="I232" s="508"/>
    </row>
    <row r="233" spans="1:9" ht="14.25" customHeight="1">
      <c r="A233" s="65" t="s">
        <v>2214</v>
      </c>
      <c r="B233" s="66">
        <v>6</v>
      </c>
      <c r="C233" s="63"/>
      <c r="D233" s="67">
        <v>2811</v>
      </c>
      <c r="E233" s="507" t="s">
        <v>881</v>
      </c>
      <c r="F233" s="507"/>
      <c r="G233" s="507"/>
      <c r="H233" s="507"/>
      <c r="I233" s="508"/>
    </row>
    <row r="234" spans="1:9" ht="14.25" customHeight="1">
      <c r="A234" s="65" t="s">
        <v>2215</v>
      </c>
      <c r="B234" s="66">
        <v>3</v>
      </c>
      <c r="C234" s="63"/>
      <c r="D234" s="67">
        <v>2812</v>
      </c>
      <c r="E234" s="507" t="s">
        <v>345</v>
      </c>
      <c r="F234" s="507"/>
      <c r="G234" s="507"/>
      <c r="H234" s="507"/>
      <c r="I234" s="508"/>
    </row>
    <row r="235" spans="1:9" ht="14.25" customHeight="1">
      <c r="A235" s="65" t="s">
        <v>2216</v>
      </c>
      <c r="B235" s="66">
        <v>5</v>
      </c>
      <c r="C235" s="63"/>
      <c r="D235" s="67">
        <v>2813</v>
      </c>
      <c r="E235" s="507" t="s">
        <v>1763</v>
      </c>
      <c r="F235" s="507"/>
      <c r="G235" s="507"/>
      <c r="H235" s="507"/>
      <c r="I235" s="508"/>
    </row>
    <row r="236" spans="1:9" ht="14.25" customHeight="1">
      <c r="A236" s="65" t="s">
        <v>2217</v>
      </c>
      <c r="B236" s="66">
        <v>14</v>
      </c>
      <c r="C236" s="63"/>
      <c r="D236" s="67">
        <v>2814</v>
      </c>
      <c r="E236" s="507" t="s">
        <v>1765</v>
      </c>
      <c r="F236" s="507"/>
      <c r="G236" s="507"/>
      <c r="H236" s="507"/>
      <c r="I236" s="508"/>
    </row>
    <row r="237" spans="1:9" ht="14.25" customHeight="1">
      <c r="A237" s="65" t="s">
        <v>2218</v>
      </c>
      <c r="B237" s="66">
        <v>11</v>
      </c>
      <c r="C237" s="63"/>
      <c r="D237" s="67">
        <v>2815</v>
      </c>
      <c r="E237" s="507" t="s">
        <v>2596</v>
      </c>
      <c r="F237" s="507"/>
      <c r="G237" s="507"/>
      <c r="H237" s="507"/>
      <c r="I237" s="508"/>
    </row>
    <row r="238" spans="1:9" ht="14.25" customHeight="1">
      <c r="A238" s="65" t="s">
        <v>2219</v>
      </c>
      <c r="B238" s="66">
        <v>3</v>
      </c>
      <c r="C238" s="63"/>
      <c r="D238" s="67">
        <v>2821</v>
      </c>
      <c r="E238" s="507" t="s">
        <v>2598</v>
      </c>
      <c r="F238" s="507"/>
      <c r="G238" s="507"/>
      <c r="H238" s="507"/>
      <c r="I238" s="508"/>
    </row>
    <row r="239" spans="1:9" ht="14.25" customHeight="1">
      <c r="A239" s="65" t="s">
        <v>2220</v>
      </c>
      <c r="B239" s="66">
        <v>13</v>
      </c>
      <c r="C239" s="63"/>
      <c r="D239" s="67">
        <v>2822</v>
      </c>
      <c r="E239" s="507" t="s">
        <v>1074</v>
      </c>
      <c r="F239" s="507"/>
      <c r="G239" s="507"/>
      <c r="H239" s="507"/>
      <c r="I239" s="508"/>
    </row>
    <row r="240" spans="1:9" ht="14.25" customHeight="1">
      <c r="A240" s="65" t="s">
        <v>2221</v>
      </c>
      <c r="B240" s="66">
        <v>18</v>
      </c>
      <c r="C240" s="63"/>
      <c r="D240" s="67">
        <v>2823</v>
      </c>
      <c r="E240" s="509" t="s">
        <v>2601</v>
      </c>
      <c r="F240" s="510"/>
      <c r="G240" s="510"/>
      <c r="H240" s="510"/>
      <c r="I240" s="511"/>
    </row>
    <row r="241" spans="1:9" ht="14.25" customHeight="1">
      <c r="A241" s="65" t="s">
        <v>2222</v>
      </c>
      <c r="B241" s="66">
        <v>2</v>
      </c>
      <c r="C241" s="63"/>
      <c r="D241" s="67">
        <v>2824</v>
      </c>
      <c r="E241" s="507" t="s">
        <v>2603</v>
      </c>
      <c r="F241" s="507"/>
      <c r="G241" s="507"/>
      <c r="H241" s="507"/>
      <c r="I241" s="508"/>
    </row>
    <row r="242" spans="1:9" ht="14.25" customHeight="1">
      <c r="A242" s="65" t="s">
        <v>2223</v>
      </c>
      <c r="B242" s="66">
        <v>8</v>
      </c>
      <c r="C242" s="63"/>
      <c r="D242" s="67">
        <v>2825</v>
      </c>
      <c r="E242" s="507" t="s">
        <v>2605</v>
      </c>
      <c r="F242" s="507"/>
      <c r="G242" s="507"/>
      <c r="H242" s="507"/>
      <c r="I242" s="508"/>
    </row>
    <row r="243" spans="1:9" ht="14.25" customHeight="1">
      <c r="A243" s="65" t="s">
        <v>2224</v>
      </c>
      <c r="B243" s="66">
        <v>17</v>
      </c>
      <c r="C243" s="63"/>
      <c r="D243" s="67">
        <v>2829</v>
      </c>
      <c r="E243" s="507" t="s">
        <v>2607</v>
      </c>
      <c r="F243" s="507"/>
      <c r="G243" s="507"/>
      <c r="H243" s="507"/>
      <c r="I243" s="508"/>
    </row>
    <row r="244" spans="1:9" ht="14.25" customHeight="1">
      <c r="A244" s="65" t="s">
        <v>2225</v>
      </c>
      <c r="B244" s="66">
        <v>8</v>
      </c>
      <c r="C244" s="63"/>
      <c r="D244" s="67">
        <v>2830</v>
      </c>
      <c r="E244" s="507" t="s">
        <v>2609</v>
      </c>
      <c r="F244" s="507"/>
      <c r="G244" s="507"/>
      <c r="H244" s="507"/>
      <c r="I244" s="508"/>
    </row>
    <row r="245" spans="1:9" ht="14.25" customHeight="1">
      <c r="A245" s="65" t="s">
        <v>2226</v>
      </c>
      <c r="B245" s="66">
        <v>16</v>
      </c>
      <c r="C245" s="63"/>
      <c r="D245" s="67">
        <v>2841</v>
      </c>
      <c r="E245" s="507" t="s">
        <v>2611</v>
      </c>
      <c r="F245" s="507"/>
      <c r="G245" s="507"/>
      <c r="H245" s="507"/>
      <c r="I245" s="508"/>
    </row>
    <row r="246" spans="1:9" ht="14.25" customHeight="1">
      <c r="A246" s="65" t="s">
        <v>2227</v>
      </c>
      <c r="B246" s="66">
        <v>9</v>
      </c>
      <c r="C246" s="63"/>
      <c r="D246" s="67">
        <v>2849</v>
      </c>
      <c r="E246" s="507" t="s">
        <v>2613</v>
      </c>
      <c r="F246" s="507"/>
      <c r="G246" s="507"/>
      <c r="H246" s="507"/>
      <c r="I246" s="508"/>
    </row>
    <row r="247" spans="1:9" ht="14.25" customHeight="1">
      <c r="A247" s="65" t="s">
        <v>2228</v>
      </c>
      <c r="B247" s="66">
        <v>8</v>
      </c>
      <c r="C247" s="63"/>
      <c r="D247" s="67">
        <v>2891</v>
      </c>
      <c r="E247" s="507" t="s">
        <v>1075</v>
      </c>
      <c r="F247" s="507"/>
      <c r="G247" s="507"/>
      <c r="H247" s="507"/>
      <c r="I247" s="508"/>
    </row>
    <row r="248" spans="1:9" ht="14.25" customHeight="1">
      <c r="A248" s="65" t="s">
        <v>2229</v>
      </c>
      <c r="B248" s="66">
        <v>17</v>
      </c>
      <c r="C248" s="63"/>
      <c r="D248" s="67">
        <v>2892</v>
      </c>
      <c r="E248" s="507" t="s">
        <v>2616</v>
      </c>
      <c r="F248" s="507"/>
      <c r="G248" s="507"/>
      <c r="H248" s="507"/>
      <c r="I248" s="508"/>
    </row>
    <row r="249" spans="1:9" ht="14.25" customHeight="1">
      <c r="A249" s="65" t="s">
        <v>2230</v>
      </c>
      <c r="B249" s="66">
        <v>5</v>
      </c>
      <c r="C249" s="63"/>
      <c r="D249" s="67">
        <v>2893</v>
      </c>
      <c r="E249" s="507" t="s">
        <v>2618</v>
      </c>
      <c r="F249" s="507"/>
      <c r="G249" s="507"/>
      <c r="H249" s="507"/>
      <c r="I249" s="508"/>
    </row>
    <row r="250" spans="1:9" ht="14.25" customHeight="1">
      <c r="A250" s="65" t="s">
        <v>2231</v>
      </c>
      <c r="B250" s="66">
        <v>1</v>
      </c>
      <c r="C250" s="63"/>
      <c r="D250" s="67">
        <v>2894</v>
      </c>
      <c r="E250" s="507" t="s">
        <v>2620</v>
      </c>
      <c r="F250" s="507"/>
      <c r="G250" s="507"/>
      <c r="H250" s="507"/>
      <c r="I250" s="508"/>
    </row>
    <row r="251" spans="1:9" ht="14.25" customHeight="1">
      <c r="A251" s="65" t="s">
        <v>2232</v>
      </c>
      <c r="B251" s="66">
        <v>10</v>
      </c>
      <c r="C251" s="63"/>
      <c r="D251" s="67">
        <v>2895</v>
      </c>
      <c r="E251" s="507" t="s">
        <v>2622</v>
      </c>
      <c r="F251" s="507"/>
      <c r="G251" s="507"/>
      <c r="H251" s="507"/>
      <c r="I251" s="508"/>
    </row>
    <row r="252" spans="1:9" ht="14.25" customHeight="1">
      <c r="A252" s="65" t="s">
        <v>2233</v>
      </c>
      <c r="B252" s="66">
        <v>19</v>
      </c>
      <c r="C252" s="63"/>
      <c r="D252" s="67">
        <v>2896</v>
      </c>
      <c r="E252" s="507" t="s">
        <v>2624</v>
      </c>
      <c r="F252" s="507"/>
      <c r="G252" s="507"/>
      <c r="H252" s="507"/>
      <c r="I252" s="508"/>
    </row>
    <row r="253" spans="1:9" ht="14.25" customHeight="1">
      <c r="A253" s="65" t="s">
        <v>2234</v>
      </c>
      <c r="B253" s="66">
        <v>18</v>
      </c>
      <c r="C253" s="63"/>
      <c r="D253" s="67">
        <v>2899</v>
      </c>
      <c r="E253" s="507" t="s">
        <v>2626</v>
      </c>
      <c r="F253" s="507"/>
      <c r="G253" s="507"/>
      <c r="H253" s="507"/>
      <c r="I253" s="508"/>
    </row>
    <row r="254" spans="1:9" ht="14.25" customHeight="1">
      <c r="A254" s="65" t="s">
        <v>2235</v>
      </c>
      <c r="B254" s="66">
        <v>5</v>
      </c>
      <c r="C254" s="63"/>
      <c r="D254" s="67">
        <v>2910</v>
      </c>
      <c r="E254" s="507" t="s">
        <v>1076</v>
      </c>
      <c r="F254" s="507"/>
      <c r="G254" s="507"/>
      <c r="H254" s="507"/>
      <c r="I254" s="508"/>
    </row>
    <row r="255" spans="1:9" ht="14.25" customHeight="1">
      <c r="A255" s="65" t="s">
        <v>2236</v>
      </c>
      <c r="B255" s="66">
        <v>2</v>
      </c>
      <c r="C255" s="63"/>
      <c r="D255" s="67">
        <v>2920</v>
      </c>
      <c r="E255" s="507" t="s">
        <v>2629</v>
      </c>
      <c r="F255" s="507"/>
      <c r="G255" s="507"/>
      <c r="H255" s="507"/>
      <c r="I255" s="508"/>
    </row>
    <row r="256" spans="1:9" ht="14.25" customHeight="1">
      <c r="A256" s="65" t="s">
        <v>2237</v>
      </c>
      <c r="B256" s="66">
        <v>14</v>
      </c>
      <c r="C256" s="63"/>
      <c r="D256" s="67">
        <v>2931</v>
      </c>
      <c r="E256" s="507" t="s">
        <v>2631</v>
      </c>
      <c r="F256" s="507"/>
      <c r="G256" s="507"/>
      <c r="H256" s="507"/>
      <c r="I256" s="508"/>
    </row>
    <row r="257" spans="1:9" ht="14.25" customHeight="1">
      <c r="A257" s="65" t="s">
        <v>2238</v>
      </c>
      <c r="B257" s="66">
        <v>3</v>
      </c>
      <c r="C257" s="63"/>
      <c r="D257" s="67">
        <v>2932</v>
      </c>
      <c r="E257" s="507" t="s">
        <v>2633</v>
      </c>
      <c r="F257" s="507"/>
      <c r="G257" s="507"/>
      <c r="H257" s="507"/>
      <c r="I257" s="508"/>
    </row>
    <row r="258" spans="1:9" ht="14.25" customHeight="1">
      <c r="A258" s="65" t="s">
        <v>2239</v>
      </c>
      <c r="B258" s="66">
        <v>17</v>
      </c>
      <c r="C258" s="63"/>
      <c r="D258" s="67">
        <v>3011</v>
      </c>
      <c r="E258" s="507" t="s">
        <v>2635</v>
      </c>
      <c r="F258" s="507"/>
      <c r="G258" s="507"/>
      <c r="H258" s="507"/>
      <c r="I258" s="508"/>
    </row>
    <row r="259" spans="1:9" ht="14.25" customHeight="1">
      <c r="A259" s="65" t="s">
        <v>2240</v>
      </c>
      <c r="B259" s="66">
        <v>20</v>
      </c>
      <c r="C259" s="63"/>
      <c r="D259" s="67">
        <v>3012</v>
      </c>
      <c r="E259" s="507" t="s">
        <v>2637</v>
      </c>
      <c r="F259" s="507"/>
      <c r="G259" s="507"/>
      <c r="H259" s="507"/>
      <c r="I259" s="508"/>
    </row>
    <row r="260" spans="1:9" ht="14.25" customHeight="1">
      <c r="A260" s="65" t="s">
        <v>2241</v>
      </c>
      <c r="B260" s="66">
        <v>5</v>
      </c>
      <c r="C260" s="63"/>
      <c r="D260" s="67">
        <v>3020</v>
      </c>
      <c r="E260" s="507" t="s">
        <v>2639</v>
      </c>
      <c r="F260" s="507"/>
      <c r="G260" s="507"/>
      <c r="H260" s="507"/>
      <c r="I260" s="508"/>
    </row>
    <row r="261" spans="1:9" ht="14.25" customHeight="1">
      <c r="A261" s="65" t="s">
        <v>2242</v>
      </c>
      <c r="B261" s="66">
        <v>8</v>
      </c>
      <c r="C261" s="63"/>
      <c r="D261" s="67">
        <v>3030</v>
      </c>
      <c r="E261" s="509" t="s">
        <v>2641</v>
      </c>
      <c r="F261" s="510"/>
      <c r="G261" s="510"/>
      <c r="H261" s="510"/>
      <c r="I261" s="511"/>
    </row>
    <row r="262" spans="1:9" ht="14.25" customHeight="1">
      <c r="A262" s="65" t="s">
        <v>2243</v>
      </c>
      <c r="B262" s="66">
        <v>8</v>
      </c>
      <c r="C262" s="63"/>
      <c r="D262" s="67">
        <v>3040</v>
      </c>
      <c r="E262" s="507" t="s">
        <v>2643</v>
      </c>
      <c r="F262" s="507"/>
      <c r="G262" s="507"/>
      <c r="H262" s="507"/>
      <c r="I262" s="508"/>
    </row>
    <row r="263" spans="1:9" ht="14.25" customHeight="1">
      <c r="A263" s="65" t="s">
        <v>2244</v>
      </c>
      <c r="B263" s="66">
        <v>18</v>
      </c>
      <c r="C263" s="63"/>
      <c r="D263" s="67">
        <v>3091</v>
      </c>
      <c r="E263" s="507" t="s">
        <v>2645</v>
      </c>
      <c r="F263" s="507"/>
      <c r="G263" s="507"/>
      <c r="H263" s="507"/>
      <c r="I263" s="508"/>
    </row>
    <row r="264" spans="1:9" ht="14.25" customHeight="1">
      <c r="A264" s="65" t="s">
        <v>2245</v>
      </c>
      <c r="B264" s="66">
        <v>2</v>
      </c>
      <c r="C264" s="63"/>
      <c r="D264" s="67">
        <v>3092</v>
      </c>
      <c r="E264" s="507" t="s">
        <v>2647</v>
      </c>
      <c r="F264" s="507"/>
      <c r="G264" s="507"/>
      <c r="H264" s="507"/>
      <c r="I264" s="508"/>
    </row>
    <row r="265" spans="1:9" ht="14.25" customHeight="1">
      <c r="A265" s="65" t="s">
        <v>2246</v>
      </c>
      <c r="B265" s="66">
        <v>1</v>
      </c>
      <c r="C265" s="63"/>
      <c r="D265" s="67">
        <v>3099</v>
      </c>
      <c r="E265" s="507" t="s">
        <v>2649</v>
      </c>
      <c r="F265" s="507"/>
      <c r="G265" s="507"/>
      <c r="H265" s="507"/>
      <c r="I265" s="508"/>
    </row>
    <row r="266" spans="1:9" ht="14.25" customHeight="1">
      <c r="A266" s="65" t="s">
        <v>2247</v>
      </c>
      <c r="B266" s="66">
        <v>14</v>
      </c>
      <c r="C266" s="63"/>
      <c r="D266" s="67">
        <v>3101</v>
      </c>
      <c r="E266" s="507" t="s">
        <v>2651</v>
      </c>
      <c r="F266" s="507"/>
      <c r="G266" s="507"/>
      <c r="H266" s="507"/>
      <c r="I266" s="508"/>
    </row>
    <row r="267" spans="1:9" ht="14.25" customHeight="1">
      <c r="A267" s="65" t="s">
        <v>2248</v>
      </c>
      <c r="B267" s="66">
        <v>17</v>
      </c>
      <c r="C267" s="63"/>
      <c r="D267" s="67">
        <v>3102</v>
      </c>
      <c r="E267" s="507" t="s">
        <v>2653</v>
      </c>
      <c r="F267" s="507"/>
      <c r="G267" s="507"/>
      <c r="H267" s="507"/>
      <c r="I267" s="508"/>
    </row>
    <row r="268" spans="1:9" ht="14.25" customHeight="1">
      <c r="A268" s="65" t="s">
        <v>2249</v>
      </c>
      <c r="B268" s="66">
        <v>16</v>
      </c>
      <c r="C268" s="63"/>
      <c r="D268" s="67">
        <v>3103</v>
      </c>
      <c r="E268" s="507" t="s">
        <v>233</v>
      </c>
      <c r="F268" s="507"/>
      <c r="G268" s="507"/>
      <c r="H268" s="507"/>
      <c r="I268" s="508"/>
    </row>
    <row r="269" spans="1:9" ht="14.25" customHeight="1">
      <c r="A269" s="65" t="s">
        <v>2250</v>
      </c>
      <c r="B269" s="66">
        <v>3</v>
      </c>
      <c r="C269" s="63"/>
      <c r="D269" s="67">
        <v>3109</v>
      </c>
      <c r="E269" s="507" t="s">
        <v>2656</v>
      </c>
      <c r="F269" s="507"/>
      <c r="G269" s="507"/>
      <c r="H269" s="507"/>
      <c r="I269" s="508"/>
    </row>
    <row r="270" spans="1:9" ht="14.25" customHeight="1">
      <c r="A270" s="65" t="s">
        <v>2251</v>
      </c>
      <c r="B270" s="66">
        <v>5</v>
      </c>
      <c r="C270" s="63"/>
      <c r="D270" s="67">
        <v>3211</v>
      </c>
      <c r="E270" s="507" t="s">
        <v>234</v>
      </c>
      <c r="F270" s="507"/>
      <c r="G270" s="507"/>
      <c r="H270" s="507"/>
      <c r="I270" s="508"/>
    </row>
    <row r="271" spans="1:9" ht="14.25" customHeight="1">
      <c r="A271" s="65" t="s">
        <v>2252</v>
      </c>
      <c r="B271" s="66">
        <v>8</v>
      </c>
      <c r="C271" s="63"/>
      <c r="D271" s="67">
        <v>3212</v>
      </c>
      <c r="E271" s="507" t="s">
        <v>2659</v>
      </c>
      <c r="F271" s="507"/>
      <c r="G271" s="507"/>
      <c r="H271" s="507"/>
      <c r="I271" s="508"/>
    </row>
    <row r="272" spans="1:9" ht="14.25" customHeight="1">
      <c r="A272" s="65" t="s">
        <v>2253</v>
      </c>
      <c r="B272" s="66">
        <v>18</v>
      </c>
      <c r="C272" s="63"/>
      <c r="D272" s="67">
        <v>3213</v>
      </c>
      <c r="E272" s="507" t="s">
        <v>2661</v>
      </c>
      <c r="F272" s="507"/>
      <c r="G272" s="507"/>
      <c r="H272" s="507"/>
      <c r="I272" s="508"/>
    </row>
    <row r="273" spans="1:9" ht="14.25" customHeight="1">
      <c r="A273" s="65" t="s">
        <v>2254</v>
      </c>
      <c r="B273" s="66">
        <v>19</v>
      </c>
      <c r="C273" s="63"/>
      <c r="D273" s="67">
        <v>3220</v>
      </c>
      <c r="E273" s="507" t="s">
        <v>235</v>
      </c>
      <c r="F273" s="507"/>
      <c r="G273" s="507"/>
      <c r="H273" s="507"/>
      <c r="I273" s="508"/>
    </row>
    <row r="274" spans="1:9" ht="14.25" customHeight="1">
      <c r="A274" s="65" t="s">
        <v>2255</v>
      </c>
      <c r="B274" s="66">
        <v>2</v>
      </c>
      <c r="C274" s="63"/>
      <c r="D274" s="67">
        <v>3230</v>
      </c>
      <c r="E274" s="507" t="s">
        <v>1438</v>
      </c>
      <c r="F274" s="507"/>
      <c r="G274" s="507"/>
      <c r="H274" s="507"/>
      <c r="I274" s="508"/>
    </row>
    <row r="275" spans="1:9" ht="14.25" customHeight="1">
      <c r="A275" s="65" t="s">
        <v>2256</v>
      </c>
      <c r="B275" s="66">
        <v>10</v>
      </c>
      <c r="C275" s="63"/>
      <c r="D275" s="67">
        <v>3240</v>
      </c>
      <c r="E275" s="507" t="s">
        <v>1439</v>
      </c>
      <c r="F275" s="507"/>
      <c r="G275" s="507"/>
      <c r="H275" s="507"/>
      <c r="I275" s="508"/>
    </row>
    <row r="276" spans="1:9" ht="14.25" customHeight="1">
      <c r="A276" s="65" t="s">
        <v>2257</v>
      </c>
      <c r="B276" s="66">
        <v>17</v>
      </c>
      <c r="C276" s="63"/>
      <c r="D276" s="67">
        <v>3250</v>
      </c>
      <c r="E276" s="507" t="s">
        <v>1775</v>
      </c>
      <c r="F276" s="507"/>
      <c r="G276" s="507"/>
      <c r="H276" s="507"/>
      <c r="I276" s="508"/>
    </row>
    <row r="277" spans="1:9" ht="14.25" customHeight="1">
      <c r="A277" s="65" t="s">
        <v>2258</v>
      </c>
      <c r="B277" s="66">
        <v>19</v>
      </c>
      <c r="C277" s="63"/>
      <c r="D277" s="67">
        <v>3291</v>
      </c>
      <c r="E277" s="507" t="s">
        <v>1777</v>
      </c>
      <c r="F277" s="507"/>
      <c r="G277" s="507"/>
      <c r="H277" s="507"/>
      <c r="I277" s="508"/>
    </row>
    <row r="278" spans="1:9" ht="14.25" customHeight="1">
      <c r="A278" s="65" t="s">
        <v>2259</v>
      </c>
      <c r="B278" s="66">
        <v>6</v>
      </c>
      <c r="C278" s="63"/>
      <c r="D278" s="67">
        <v>3299</v>
      </c>
      <c r="E278" s="507" t="s">
        <v>1779</v>
      </c>
      <c r="F278" s="507"/>
      <c r="G278" s="507"/>
      <c r="H278" s="507"/>
      <c r="I278" s="508"/>
    </row>
    <row r="279" spans="1:9" ht="14.25" customHeight="1">
      <c r="A279" s="65" t="s">
        <v>2260</v>
      </c>
      <c r="B279" s="66">
        <v>8</v>
      </c>
      <c r="C279" s="63"/>
      <c r="D279" s="67">
        <v>3311</v>
      </c>
      <c r="E279" s="507" t="s">
        <v>1781</v>
      </c>
      <c r="F279" s="507"/>
      <c r="G279" s="507"/>
      <c r="H279" s="507"/>
      <c r="I279" s="508"/>
    </row>
    <row r="280" spans="1:9" ht="14.25" customHeight="1">
      <c r="A280" s="65" t="s">
        <v>2261</v>
      </c>
      <c r="B280" s="66">
        <v>18</v>
      </c>
      <c r="C280" s="63"/>
      <c r="D280" s="67">
        <v>3312</v>
      </c>
      <c r="E280" s="507" t="s">
        <v>1783</v>
      </c>
      <c r="F280" s="507"/>
      <c r="G280" s="507"/>
      <c r="H280" s="507"/>
      <c r="I280" s="508"/>
    </row>
    <row r="281" spans="1:9" ht="14.25" customHeight="1">
      <c r="A281" s="65" t="s">
        <v>2262</v>
      </c>
      <c r="B281" s="66">
        <v>8</v>
      </c>
      <c r="C281" s="63"/>
      <c r="D281" s="67">
        <v>3313</v>
      </c>
      <c r="E281" s="507" t="s">
        <v>1785</v>
      </c>
      <c r="F281" s="507"/>
      <c r="G281" s="507"/>
      <c r="H281" s="507"/>
      <c r="I281" s="508"/>
    </row>
    <row r="282" spans="1:9" ht="14.25" customHeight="1">
      <c r="A282" s="65" t="s">
        <v>2263</v>
      </c>
      <c r="B282" s="66">
        <v>17</v>
      </c>
      <c r="C282" s="63"/>
      <c r="D282" s="67">
        <v>3314</v>
      </c>
      <c r="E282" s="507" t="s">
        <v>1787</v>
      </c>
      <c r="F282" s="507"/>
      <c r="G282" s="507"/>
      <c r="H282" s="507"/>
      <c r="I282" s="508"/>
    </row>
    <row r="283" spans="1:9" ht="14.25" customHeight="1">
      <c r="A283" s="65" t="s">
        <v>2264</v>
      </c>
      <c r="B283" s="66">
        <v>20</v>
      </c>
      <c r="C283" s="63"/>
      <c r="D283" s="67">
        <v>3315</v>
      </c>
      <c r="E283" s="507" t="s">
        <v>1789</v>
      </c>
      <c r="F283" s="507"/>
      <c r="G283" s="507"/>
      <c r="H283" s="507"/>
      <c r="I283" s="508"/>
    </row>
    <row r="284" spans="1:9" ht="14.25" customHeight="1">
      <c r="A284" s="65" t="s">
        <v>2265</v>
      </c>
      <c r="B284" s="66">
        <v>15</v>
      </c>
      <c r="C284" s="63"/>
      <c r="D284" s="67">
        <v>3316</v>
      </c>
      <c r="E284" s="507" t="s">
        <v>1791</v>
      </c>
      <c r="F284" s="507"/>
      <c r="G284" s="507"/>
      <c r="H284" s="507"/>
      <c r="I284" s="508"/>
    </row>
    <row r="285" spans="1:9" ht="14.25" customHeight="1">
      <c r="A285" s="65" t="s">
        <v>2266</v>
      </c>
      <c r="B285" s="66">
        <v>14</v>
      </c>
      <c r="C285" s="63"/>
      <c r="D285" s="67">
        <v>3317</v>
      </c>
      <c r="E285" s="507" t="s">
        <v>1793</v>
      </c>
      <c r="F285" s="507"/>
      <c r="G285" s="507"/>
      <c r="H285" s="507"/>
      <c r="I285" s="508"/>
    </row>
    <row r="286" spans="1:9" ht="14.25" customHeight="1">
      <c r="A286" s="65" t="s">
        <v>2267</v>
      </c>
      <c r="B286" s="66">
        <v>20</v>
      </c>
      <c r="C286" s="63"/>
      <c r="D286" s="67">
        <v>3319</v>
      </c>
      <c r="E286" s="507" t="s">
        <v>1795</v>
      </c>
      <c r="F286" s="507"/>
      <c r="G286" s="507"/>
      <c r="H286" s="507"/>
      <c r="I286" s="508"/>
    </row>
    <row r="287" spans="1:9" ht="14.25" customHeight="1">
      <c r="A287" s="65" t="s">
        <v>2268</v>
      </c>
      <c r="B287" s="66">
        <v>16</v>
      </c>
      <c r="C287" s="63"/>
      <c r="D287" s="67">
        <v>3320</v>
      </c>
      <c r="E287" s="507" t="s">
        <v>1797</v>
      </c>
      <c r="F287" s="507"/>
      <c r="G287" s="507"/>
      <c r="H287" s="507"/>
      <c r="I287" s="508"/>
    </row>
    <row r="288" spans="1:9" ht="14.25" customHeight="1">
      <c r="A288" s="65" t="s">
        <v>2269</v>
      </c>
      <c r="B288" s="66">
        <v>17</v>
      </c>
      <c r="C288" s="63"/>
      <c r="D288" s="67">
        <v>3511</v>
      </c>
      <c r="E288" s="507" t="s">
        <v>1440</v>
      </c>
      <c r="F288" s="507"/>
      <c r="G288" s="507"/>
      <c r="H288" s="507"/>
      <c r="I288" s="508"/>
    </row>
    <row r="289" spans="1:9" ht="14.25" customHeight="1">
      <c r="A289" s="65" t="s">
        <v>2270</v>
      </c>
      <c r="B289" s="66">
        <v>4</v>
      </c>
      <c r="C289" s="63"/>
      <c r="D289" s="67">
        <v>3512</v>
      </c>
      <c r="E289" s="507" t="s">
        <v>1441</v>
      </c>
      <c r="F289" s="507"/>
      <c r="G289" s="507"/>
      <c r="H289" s="507"/>
      <c r="I289" s="508"/>
    </row>
    <row r="290" spans="1:9" ht="14.25" customHeight="1">
      <c r="A290" s="65" t="s">
        <v>2271</v>
      </c>
      <c r="B290" s="66">
        <v>16</v>
      </c>
      <c r="C290" s="63"/>
      <c r="D290" s="67">
        <v>3513</v>
      </c>
      <c r="E290" s="507" t="s">
        <v>886</v>
      </c>
      <c r="F290" s="507"/>
      <c r="G290" s="507"/>
      <c r="H290" s="507"/>
      <c r="I290" s="508"/>
    </row>
    <row r="291" spans="1:9" ht="14.25" customHeight="1">
      <c r="A291" s="65" t="s">
        <v>2272</v>
      </c>
      <c r="B291" s="66">
        <v>13</v>
      </c>
      <c r="C291" s="63"/>
      <c r="D291" s="67">
        <v>3514</v>
      </c>
      <c r="E291" s="507" t="s">
        <v>888</v>
      </c>
      <c r="F291" s="507"/>
      <c r="G291" s="507"/>
      <c r="H291" s="507"/>
      <c r="I291" s="508"/>
    </row>
    <row r="292" spans="1:9" ht="14.25" customHeight="1">
      <c r="A292" s="65" t="s">
        <v>2273</v>
      </c>
      <c r="B292" s="66">
        <v>10</v>
      </c>
      <c r="C292" s="63"/>
      <c r="D292" s="67">
        <v>3521</v>
      </c>
      <c r="E292" s="507" t="s">
        <v>1442</v>
      </c>
      <c r="F292" s="507"/>
      <c r="G292" s="507"/>
      <c r="H292" s="507"/>
      <c r="I292" s="508"/>
    </row>
    <row r="293" spans="1:9" ht="14.25" customHeight="1">
      <c r="A293" s="65" t="s">
        <v>2274</v>
      </c>
      <c r="B293" s="66">
        <v>12</v>
      </c>
      <c r="C293" s="63"/>
      <c r="D293" s="67">
        <v>3522</v>
      </c>
      <c r="E293" s="507" t="s">
        <v>891</v>
      </c>
      <c r="F293" s="507"/>
      <c r="G293" s="507"/>
      <c r="H293" s="507"/>
      <c r="I293" s="508"/>
    </row>
    <row r="294" spans="1:9" ht="14.25" customHeight="1">
      <c r="A294" s="65" t="s">
        <v>2275</v>
      </c>
      <c r="B294" s="66">
        <v>12</v>
      </c>
      <c r="C294" s="63"/>
      <c r="D294" s="67">
        <v>3523</v>
      </c>
      <c r="E294" s="507" t="s">
        <v>893</v>
      </c>
      <c r="F294" s="507"/>
      <c r="G294" s="507"/>
      <c r="H294" s="507"/>
      <c r="I294" s="508"/>
    </row>
    <row r="295" spans="1:9" ht="14.25" customHeight="1">
      <c r="A295" s="65" t="s">
        <v>2276</v>
      </c>
      <c r="B295" s="66">
        <v>7</v>
      </c>
      <c r="C295" s="63"/>
      <c r="D295" s="67">
        <v>3530</v>
      </c>
      <c r="E295" s="507" t="s">
        <v>895</v>
      </c>
      <c r="F295" s="507"/>
      <c r="G295" s="507"/>
      <c r="H295" s="507"/>
      <c r="I295" s="508"/>
    </row>
    <row r="296" spans="1:9" ht="14.25" customHeight="1">
      <c r="A296" s="65" t="s">
        <v>2277</v>
      </c>
      <c r="B296" s="66">
        <v>9</v>
      </c>
      <c r="C296" s="63"/>
      <c r="D296" s="67">
        <v>3600</v>
      </c>
      <c r="E296" s="507" t="s">
        <v>466</v>
      </c>
      <c r="F296" s="507"/>
      <c r="G296" s="507"/>
      <c r="H296" s="507"/>
      <c r="I296" s="508"/>
    </row>
    <row r="297" spans="1:9" ht="14.25" customHeight="1">
      <c r="A297" s="65" t="s">
        <v>2278</v>
      </c>
      <c r="B297" s="66">
        <v>2</v>
      </c>
      <c r="C297" s="63"/>
      <c r="D297" s="67">
        <v>3700</v>
      </c>
      <c r="E297" s="507" t="s">
        <v>468</v>
      </c>
      <c r="F297" s="507"/>
      <c r="G297" s="507"/>
      <c r="H297" s="507"/>
      <c r="I297" s="508"/>
    </row>
    <row r="298" spans="1:9" ht="14.25" customHeight="1">
      <c r="A298" s="65" t="s">
        <v>2279</v>
      </c>
      <c r="B298" s="66">
        <v>5</v>
      </c>
      <c r="C298" s="63"/>
      <c r="D298" s="67">
        <v>3811</v>
      </c>
      <c r="E298" s="507" t="s">
        <v>470</v>
      </c>
      <c r="F298" s="507"/>
      <c r="G298" s="507"/>
      <c r="H298" s="507"/>
      <c r="I298" s="508"/>
    </row>
    <row r="299" spans="1:9" ht="14.25" customHeight="1">
      <c r="A299" s="65" t="s">
        <v>2280</v>
      </c>
      <c r="B299" s="66">
        <v>8</v>
      </c>
      <c r="C299" s="63"/>
      <c r="D299" s="67">
        <v>3812</v>
      </c>
      <c r="E299" s="507" t="s">
        <v>472</v>
      </c>
      <c r="F299" s="507"/>
      <c r="G299" s="507"/>
      <c r="H299" s="507"/>
      <c r="I299" s="508"/>
    </row>
    <row r="300" spans="1:9" ht="14.25" customHeight="1">
      <c r="A300" s="65" t="s">
        <v>2281</v>
      </c>
      <c r="B300" s="66">
        <v>13</v>
      </c>
      <c r="C300" s="63"/>
      <c r="D300" s="67">
        <v>3821</v>
      </c>
      <c r="E300" s="507" t="s">
        <v>474</v>
      </c>
      <c r="F300" s="507"/>
      <c r="G300" s="507"/>
      <c r="H300" s="507"/>
      <c r="I300" s="508"/>
    </row>
    <row r="301" spans="1:9" ht="14.25" customHeight="1">
      <c r="A301" s="65" t="s">
        <v>2282</v>
      </c>
      <c r="B301" s="66">
        <v>18</v>
      </c>
      <c r="C301" s="63"/>
      <c r="D301" s="67">
        <v>3822</v>
      </c>
      <c r="E301" s="507" t="s">
        <v>476</v>
      </c>
      <c r="F301" s="507"/>
      <c r="G301" s="507"/>
      <c r="H301" s="507"/>
      <c r="I301" s="508"/>
    </row>
    <row r="302" spans="1:9" ht="14.25" customHeight="1">
      <c r="A302" s="65" t="s">
        <v>2283</v>
      </c>
      <c r="B302" s="66">
        <v>6</v>
      </c>
      <c r="C302" s="63"/>
      <c r="D302" s="67">
        <v>3831</v>
      </c>
      <c r="E302" s="507" t="s">
        <v>2083</v>
      </c>
      <c r="F302" s="507"/>
      <c r="G302" s="507"/>
      <c r="H302" s="507"/>
      <c r="I302" s="508"/>
    </row>
    <row r="303" spans="1:9" ht="14.25" customHeight="1">
      <c r="A303" s="65" t="s">
        <v>2284</v>
      </c>
      <c r="B303" s="66">
        <v>6</v>
      </c>
      <c r="C303" s="63"/>
      <c r="D303" s="67">
        <v>3832</v>
      </c>
      <c r="E303" s="507" t="s">
        <v>1722</v>
      </c>
      <c r="F303" s="507"/>
      <c r="G303" s="507"/>
      <c r="H303" s="507"/>
      <c r="I303" s="508"/>
    </row>
    <row r="304" spans="1:9" ht="14.25" customHeight="1">
      <c r="A304" s="65" t="s">
        <v>2285</v>
      </c>
      <c r="B304" s="66">
        <v>3</v>
      </c>
      <c r="C304" s="63"/>
      <c r="D304" s="67">
        <v>3900</v>
      </c>
      <c r="E304" s="507" t="s">
        <v>1724</v>
      </c>
      <c r="F304" s="507"/>
      <c r="G304" s="507"/>
      <c r="H304" s="507"/>
      <c r="I304" s="508"/>
    </row>
    <row r="305" spans="1:9" ht="14.25" customHeight="1">
      <c r="A305" s="65" t="s">
        <v>2286</v>
      </c>
      <c r="B305" s="66">
        <v>16</v>
      </c>
      <c r="C305" s="63"/>
      <c r="D305" s="67">
        <v>4110</v>
      </c>
      <c r="E305" s="507" t="s">
        <v>1726</v>
      </c>
      <c r="F305" s="507"/>
      <c r="G305" s="507"/>
      <c r="H305" s="507"/>
      <c r="I305" s="508"/>
    </row>
    <row r="306" spans="1:9" ht="14.25" customHeight="1">
      <c r="A306" s="65" t="s">
        <v>2287</v>
      </c>
      <c r="B306" s="66">
        <v>13</v>
      </c>
      <c r="C306" s="63"/>
      <c r="D306" s="67">
        <v>4120</v>
      </c>
      <c r="E306" s="507" t="s">
        <v>1728</v>
      </c>
      <c r="F306" s="507"/>
      <c r="G306" s="507"/>
      <c r="H306" s="507"/>
      <c r="I306" s="508"/>
    </row>
    <row r="307" spans="1:9" ht="14.25" customHeight="1">
      <c r="A307" s="65" t="s">
        <v>2288</v>
      </c>
      <c r="B307" s="66">
        <v>4</v>
      </c>
      <c r="C307" s="63"/>
      <c r="D307" s="67">
        <v>4211</v>
      </c>
      <c r="E307" s="507" t="s">
        <v>1730</v>
      </c>
      <c r="F307" s="507"/>
      <c r="G307" s="507"/>
      <c r="H307" s="507"/>
      <c r="I307" s="508"/>
    </row>
    <row r="308" spans="1:9" ht="14.25" customHeight="1">
      <c r="A308" s="65" t="s">
        <v>2289</v>
      </c>
      <c r="B308" s="66">
        <v>17</v>
      </c>
      <c r="C308" s="63"/>
      <c r="D308" s="67">
        <v>4212</v>
      </c>
      <c r="E308" s="507" t="s">
        <v>1732</v>
      </c>
      <c r="F308" s="507"/>
      <c r="G308" s="507"/>
      <c r="H308" s="507"/>
      <c r="I308" s="508"/>
    </row>
    <row r="309" spans="1:9" ht="14.25" customHeight="1">
      <c r="A309" s="65" t="s">
        <v>2290</v>
      </c>
      <c r="B309" s="66">
        <v>12</v>
      </c>
      <c r="C309" s="63"/>
      <c r="D309" s="67">
        <v>4213</v>
      </c>
      <c r="E309" s="507" t="s">
        <v>1734</v>
      </c>
      <c r="F309" s="507"/>
      <c r="G309" s="507"/>
      <c r="H309" s="507"/>
      <c r="I309" s="508"/>
    </row>
    <row r="310" spans="1:9" ht="14.25" customHeight="1">
      <c r="A310" s="65" t="s">
        <v>2291</v>
      </c>
      <c r="B310" s="66">
        <v>17</v>
      </c>
      <c r="C310" s="63"/>
      <c r="D310" s="67">
        <v>4221</v>
      </c>
      <c r="E310" s="507" t="s">
        <v>1736</v>
      </c>
      <c r="F310" s="507"/>
      <c r="G310" s="507"/>
      <c r="H310" s="507"/>
      <c r="I310" s="508"/>
    </row>
    <row r="311" spans="1:9" ht="14.25" customHeight="1">
      <c r="A311" s="65" t="s">
        <v>2292</v>
      </c>
      <c r="B311" s="66">
        <v>8</v>
      </c>
      <c r="C311" s="63"/>
      <c r="D311" s="67">
        <v>4222</v>
      </c>
      <c r="E311" s="507" t="s">
        <v>1738</v>
      </c>
      <c r="F311" s="507"/>
      <c r="G311" s="507"/>
      <c r="H311" s="507"/>
      <c r="I311" s="508"/>
    </row>
    <row r="312" spans="1:9" ht="14.25" customHeight="1">
      <c r="A312" s="65" t="s">
        <v>2293</v>
      </c>
      <c r="B312" s="66">
        <v>8</v>
      </c>
      <c r="C312" s="63"/>
      <c r="D312" s="67">
        <v>4291</v>
      </c>
      <c r="E312" s="507" t="s">
        <v>1740</v>
      </c>
      <c r="F312" s="507"/>
      <c r="G312" s="507"/>
      <c r="H312" s="507"/>
      <c r="I312" s="508"/>
    </row>
    <row r="313" spans="1:9" ht="14.25" customHeight="1">
      <c r="A313" s="65" t="s">
        <v>2294</v>
      </c>
      <c r="B313" s="66">
        <v>12</v>
      </c>
      <c r="C313" s="63"/>
      <c r="D313" s="67">
        <v>4299</v>
      </c>
      <c r="E313" s="507" t="s">
        <v>1742</v>
      </c>
      <c r="F313" s="507"/>
      <c r="G313" s="507"/>
      <c r="H313" s="507"/>
      <c r="I313" s="508"/>
    </row>
    <row r="314" spans="1:9" ht="14.25" customHeight="1">
      <c r="A314" s="65" t="s">
        <v>2295</v>
      </c>
      <c r="B314" s="66">
        <v>18</v>
      </c>
      <c r="C314" s="63"/>
      <c r="D314" s="67">
        <v>4311</v>
      </c>
      <c r="E314" s="507" t="s">
        <v>1744</v>
      </c>
      <c r="F314" s="507"/>
      <c r="G314" s="507"/>
      <c r="H314" s="507"/>
      <c r="I314" s="508"/>
    </row>
    <row r="315" spans="1:9" ht="14.25" customHeight="1">
      <c r="A315" s="65" t="s">
        <v>2296</v>
      </c>
      <c r="B315" s="66">
        <v>19</v>
      </c>
      <c r="C315" s="63"/>
      <c r="D315" s="67">
        <v>4312</v>
      </c>
      <c r="E315" s="507" t="s">
        <v>1746</v>
      </c>
      <c r="F315" s="507"/>
      <c r="G315" s="507"/>
      <c r="H315" s="507"/>
      <c r="I315" s="508"/>
    </row>
    <row r="316" spans="1:9" ht="14.25" customHeight="1">
      <c r="A316" s="65" t="s">
        <v>2297</v>
      </c>
      <c r="B316" s="66">
        <v>10</v>
      </c>
      <c r="C316" s="63"/>
      <c r="D316" s="67">
        <v>4313</v>
      </c>
      <c r="E316" s="507" t="s">
        <v>1748</v>
      </c>
      <c r="F316" s="507"/>
      <c r="G316" s="507"/>
      <c r="H316" s="507"/>
      <c r="I316" s="508"/>
    </row>
    <row r="317" spans="1:9" ht="14.25" customHeight="1">
      <c r="A317" s="65" t="s">
        <v>2298</v>
      </c>
      <c r="B317" s="66">
        <v>19</v>
      </c>
      <c r="C317" s="63"/>
      <c r="D317" s="67">
        <v>4321</v>
      </c>
      <c r="E317" s="507" t="s">
        <v>1443</v>
      </c>
      <c r="F317" s="507"/>
      <c r="G317" s="507"/>
      <c r="H317" s="507"/>
      <c r="I317" s="508"/>
    </row>
    <row r="318" spans="1:9" ht="14.25" customHeight="1">
      <c r="A318" s="65" t="s">
        <v>2299</v>
      </c>
      <c r="B318" s="66">
        <v>20</v>
      </c>
      <c r="C318" s="63"/>
      <c r="D318" s="67">
        <v>4322</v>
      </c>
      <c r="E318" s="509" t="s">
        <v>1751</v>
      </c>
      <c r="F318" s="510"/>
      <c r="G318" s="510"/>
      <c r="H318" s="510"/>
      <c r="I318" s="511"/>
    </row>
    <row r="319" spans="1:9" ht="14.25" customHeight="1">
      <c r="A319" s="65" t="s">
        <v>2300</v>
      </c>
      <c r="B319" s="66">
        <v>12</v>
      </c>
      <c r="C319" s="63"/>
      <c r="D319" s="67">
        <v>4329</v>
      </c>
      <c r="E319" s="507" t="s">
        <v>1753</v>
      </c>
      <c r="F319" s="507"/>
      <c r="G319" s="507"/>
      <c r="H319" s="507"/>
      <c r="I319" s="508"/>
    </row>
    <row r="320" spans="1:9" ht="14.25" customHeight="1">
      <c r="A320" s="65" t="s">
        <v>2301</v>
      </c>
      <c r="B320" s="66">
        <v>1</v>
      </c>
      <c r="C320" s="63"/>
      <c r="D320" s="67">
        <v>4331</v>
      </c>
      <c r="E320" s="507" t="s">
        <v>1755</v>
      </c>
      <c r="F320" s="507"/>
      <c r="G320" s="507"/>
      <c r="H320" s="507"/>
      <c r="I320" s="508"/>
    </row>
    <row r="321" spans="1:9" ht="14.25" customHeight="1">
      <c r="A321" s="65" t="s">
        <v>2302</v>
      </c>
      <c r="B321" s="66">
        <v>2</v>
      </c>
      <c r="C321" s="63"/>
      <c r="D321" s="67">
        <v>4332</v>
      </c>
      <c r="E321" s="507" t="s">
        <v>1444</v>
      </c>
      <c r="F321" s="507"/>
      <c r="G321" s="507"/>
      <c r="H321" s="507"/>
      <c r="I321" s="508"/>
    </row>
    <row r="322" spans="1:9" ht="14.25" customHeight="1">
      <c r="A322" s="65" t="s">
        <v>2303</v>
      </c>
      <c r="B322" s="66">
        <v>14</v>
      </c>
      <c r="C322" s="63"/>
      <c r="D322" s="67">
        <v>4333</v>
      </c>
      <c r="E322" s="507" t="s">
        <v>1445</v>
      </c>
      <c r="F322" s="507"/>
      <c r="G322" s="507"/>
      <c r="H322" s="507"/>
      <c r="I322" s="508"/>
    </row>
    <row r="323" spans="1:9" ht="14.25" customHeight="1">
      <c r="A323" s="65" t="s">
        <v>2304</v>
      </c>
      <c r="B323" s="66">
        <v>9</v>
      </c>
      <c r="C323" s="63"/>
      <c r="D323" s="67">
        <v>4334</v>
      </c>
      <c r="E323" s="507" t="s">
        <v>1446</v>
      </c>
      <c r="F323" s="507"/>
      <c r="G323" s="507"/>
      <c r="H323" s="507"/>
      <c r="I323" s="508"/>
    </row>
    <row r="324" spans="1:9" ht="14.25" customHeight="1">
      <c r="A324" s="65" t="s">
        <v>2305</v>
      </c>
      <c r="B324" s="66">
        <v>17</v>
      </c>
      <c r="C324" s="63"/>
      <c r="D324" s="67">
        <v>4339</v>
      </c>
      <c r="E324" s="507" t="s">
        <v>2042</v>
      </c>
      <c r="F324" s="507"/>
      <c r="G324" s="507"/>
      <c r="H324" s="507"/>
      <c r="I324" s="508"/>
    </row>
    <row r="325" spans="1:9" ht="14.25" customHeight="1">
      <c r="A325" s="65" t="s">
        <v>2306</v>
      </c>
      <c r="B325" s="66">
        <v>16</v>
      </c>
      <c r="C325" s="63"/>
      <c r="D325" s="67">
        <v>4391</v>
      </c>
      <c r="E325" s="507" t="s">
        <v>2044</v>
      </c>
      <c r="F325" s="507"/>
      <c r="G325" s="507"/>
      <c r="H325" s="507"/>
      <c r="I325" s="508"/>
    </row>
    <row r="326" spans="1:9" ht="14.25" customHeight="1">
      <c r="A326" s="65" t="s">
        <v>2307</v>
      </c>
      <c r="B326" s="66">
        <v>4</v>
      </c>
      <c r="C326" s="63"/>
      <c r="D326" s="67">
        <v>4399</v>
      </c>
      <c r="E326" s="507" t="s">
        <v>2046</v>
      </c>
      <c r="F326" s="507"/>
      <c r="G326" s="507"/>
      <c r="H326" s="507"/>
      <c r="I326" s="508"/>
    </row>
    <row r="327" spans="1:9" ht="14.25" customHeight="1">
      <c r="A327" s="65" t="s">
        <v>2308</v>
      </c>
      <c r="B327" s="66">
        <v>13</v>
      </c>
      <c r="C327" s="63"/>
      <c r="D327" s="67">
        <v>4511</v>
      </c>
      <c r="E327" s="507" t="s">
        <v>2048</v>
      </c>
      <c r="F327" s="507"/>
      <c r="G327" s="507"/>
      <c r="H327" s="507"/>
      <c r="I327" s="508"/>
    </row>
    <row r="328" spans="1:9" ht="14.25" customHeight="1">
      <c r="A328" s="65" t="s">
        <v>2309</v>
      </c>
      <c r="B328" s="66">
        <v>13</v>
      </c>
      <c r="C328" s="63"/>
      <c r="D328" s="67">
        <v>4519</v>
      </c>
      <c r="E328" s="507" t="s">
        <v>2050</v>
      </c>
      <c r="F328" s="507"/>
      <c r="G328" s="507"/>
      <c r="H328" s="507"/>
      <c r="I328" s="508"/>
    </row>
    <row r="329" spans="1:9" ht="14.25" customHeight="1">
      <c r="A329" s="65" t="s">
        <v>2310</v>
      </c>
      <c r="B329" s="66">
        <v>11</v>
      </c>
      <c r="C329" s="63"/>
      <c r="D329" s="67">
        <v>4520</v>
      </c>
      <c r="E329" s="507" t="s">
        <v>1447</v>
      </c>
      <c r="F329" s="507"/>
      <c r="G329" s="507"/>
      <c r="H329" s="507"/>
      <c r="I329" s="508"/>
    </row>
    <row r="330" spans="1:9" ht="14.25" customHeight="1">
      <c r="A330" s="65" t="s">
        <v>2311</v>
      </c>
      <c r="B330" s="66">
        <v>13</v>
      </c>
      <c r="C330" s="63"/>
      <c r="D330" s="67">
        <v>4531</v>
      </c>
      <c r="E330" s="507" t="s">
        <v>2053</v>
      </c>
      <c r="F330" s="507"/>
      <c r="G330" s="507"/>
      <c r="H330" s="507"/>
      <c r="I330" s="508"/>
    </row>
    <row r="331" spans="1:9" ht="14.25" customHeight="1">
      <c r="A331" s="65" t="s">
        <v>2312</v>
      </c>
      <c r="B331" s="66">
        <v>18</v>
      </c>
      <c r="C331" s="63"/>
      <c r="D331" s="67">
        <v>4532</v>
      </c>
      <c r="E331" s="507" t="s">
        <v>2055</v>
      </c>
      <c r="F331" s="507"/>
      <c r="G331" s="507"/>
      <c r="H331" s="507"/>
      <c r="I331" s="508"/>
    </row>
    <row r="332" spans="1:9" ht="27.75" customHeight="1">
      <c r="A332" s="65" t="s">
        <v>2313</v>
      </c>
      <c r="B332" s="66">
        <v>9</v>
      </c>
      <c r="C332" s="63"/>
      <c r="D332" s="67">
        <v>4540</v>
      </c>
      <c r="E332" s="507" t="s">
        <v>2057</v>
      </c>
      <c r="F332" s="507"/>
      <c r="G332" s="507"/>
      <c r="H332" s="507"/>
      <c r="I332" s="508"/>
    </row>
    <row r="333" spans="1:9" ht="27.75" customHeight="1">
      <c r="A333" s="65" t="s">
        <v>2314</v>
      </c>
      <c r="B333" s="66">
        <v>6</v>
      </c>
      <c r="C333" s="63"/>
      <c r="D333" s="67">
        <v>4611</v>
      </c>
      <c r="E333" s="507" t="s">
        <v>2059</v>
      </c>
      <c r="F333" s="507"/>
      <c r="G333" s="507"/>
      <c r="H333" s="507"/>
      <c r="I333" s="508"/>
    </row>
    <row r="334" spans="1:9" ht="14.25" customHeight="1">
      <c r="A334" s="65" t="s">
        <v>2315</v>
      </c>
      <c r="B334" s="66">
        <v>14</v>
      </c>
      <c r="C334" s="63"/>
      <c r="D334" s="67">
        <v>4612</v>
      </c>
      <c r="E334" s="512" t="s">
        <v>2061</v>
      </c>
      <c r="F334" s="512"/>
      <c r="G334" s="512"/>
      <c r="H334" s="512"/>
      <c r="I334" s="513"/>
    </row>
    <row r="335" spans="1:9" ht="14.25" customHeight="1">
      <c r="A335" s="65" t="s">
        <v>2316</v>
      </c>
      <c r="B335" s="66">
        <v>5</v>
      </c>
      <c r="C335" s="63"/>
      <c r="D335" s="67">
        <v>4613</v>
      </c>
      <c r="E335" s="512" t="s">
        <v>2063</v>
      </c>
      <c r="F335" s="512"/>
      <c r="G335" s="512"/>
      <c r="H335" s="512"/>
      <c r="I335" s="513"/>
    </row>
    <row r="336" spans="1:9" ht="14.25" customHeight="1">
      <c r="A336" s="65" t="s">
        <v>2317</v>
      </c>
      <c r="B336" s="66">
        <v>14</v>
      </c>
      <c r="C336" s="63"/>
      <c r="D336" s="67">
        <v>4614</v>
      </c>
      <c r="E336" s="512" t="s">
        <v>2065</v>
      </c>
      <c r="F336" s="512"/>
      <c r="G336" s="512"/>
      <c r="H336" s="512"/>
      <c r="I336" s="513"/>
    </row>
    <row r="337" spans="1:9" ht="14.25" customHeight="1">
      <c r="A337" s="65" t="s">
        <v>2318</v>
      </c>
      <c r="B337" s="66">
        <v>3</v>
      </c>
      <c r="C337" s="63"/>
      <c r="D337" s="67">
        <v>4615</v>
      </c>
      <c r="E337" s="507" t="s">
        <v>2067</v>
      </c>
      <c r="F337" s="507"/>
      <c r="G337" s="507"/>
      <c r="H337" s="507"/>
      <c r="I337" s="508"/>
    </row>
    <row r="338" spans="1:9" ht="14.25" customHeight="1">
      <c r="A338" s="65" t="s">
        <v>2319</v>
      </c>
      <c r="B338" s="66">
        <v>2</v>
      </c>
      <c r="C338" s="63"/>
      <c r="D338" s="67">
        <v>4616</v>
      </c>
      <c r="E338" s="507" t="s">
        <v>2069</v>
      </c>
      <c r="F338" s="507"/>
      <c r="G338" s="507"/>
      <c r="H338" s="507"/>
      <c r="I338" s="508"/>
    </row>
    <row r="339" spans="1:9" ht="14.25" customHeight="1">
      <c r="A339" s="65" t="s">
        <v>2320</v>
      </c>
      <c r="B339" s="66">
        <v>18</v>
      </c>
      <c r="C339" s="63"/>
      <c r="D339" s="67">
        <v>4617</v>
      </c>
      <c r="E339" s="507" t="s">
        <v>2071</v>
      </c>
      <c r="F339" s="507"/>
      <c r="G339" s="507"/>
      <c r="H339" s="507"/>
      <c r="I339" s="508"/>
    </row>
    <row r="340" spans="1:9" ht="14.25" customHeight="1">
      <c r="A340" s="65" t="s">
        <v>2321</v>
      </c>
      <c r="B340" s="66">
        <v>15</v>
      </c>
      <c r="C340" s="63"/>
      <c r="D340" s="67">
        <v>4618</v>
      </c>
      <c r="E340" s="507" t="s">
        <v>2073</v>
      </c>
      <c r="F340" s="507"/>
      <c r="G340" s="507"/>
      <c r="H340" s="507"/>
      <c r="I340" s="508"/>
    </row>
    <row r="341" spans="1:9" ht="14.25" customHeight="1">
      <c r="A341" s="65" t="s">
        <v>2322</v>
      </c>
      <c r="B341" s="66">
        <v>1</v>
      </c>
      <c r="C341" s="63"/>
      <c r="D341" s="67">
        <v>4619</v>
      </c>
      <c r="E341" s="507" t="s">
        <v>2075</v>
      </c>
      <c r="F341" s="507"/>
      <c r="G341" s="507"/>
      <c r="H341" s="507"/>
      <c r="I341" s="508"/>
    </row>
    <row r="342" spans="1:9" ht="14.25" customHeight="1">
      <c r="A342" s="65" t="s">
        <v>2323</v>
      </c>
      <c r="B342" s="66">
        <v>10</v>
      </c>
      <c r="C342" s="63"/>
      <c r="D342" s="67">
        <v>4621</v>
      </c>
      <c r="E342" s="507" t="s">
        <v>2077</v>
      </c>
      <c r="F342" s="507"/>
      <c r="G342" s="507"/>
      <c r="H342" s="507"/>
      <c r="I342" s="508"/>
    </row>
    <row r="343" spans="1:9" ht="14.25" customHeight="1">
      <c r="A343" s="65" t="s">
        <v>1985</v>
      </c>
      <c r="B343" s="66">
        <v>4</v>
      </c>
      <c r="C343" s="63"/>
      <c r="D343" s="67">
        <v>4622</v>
      </c>
      <c r="E343" s="507" t="s">
        <v>1448</v>
      </c>
      <c r="F343" s="507"/>
      <c r="G343" s="507"/>
      <c r="H343" s="507"/>
      <c r="I343" s="508"/>
    </row>
    <row r="344" spans="1:9" ht="14.25" customHeight="1">
      <c r="A344" s="65" t="s">
        <v>1986</v>
      </c>
      <c r="B344" s="66">
        <v>11</v>
      </c>
      <c r="C344" s="63"/>
      <c r="D344" s="67">
        <v>4623</v>
      </c>
      <c r="E344" s="507" t="s">
        <v>1449</v>
      </c>
      <c r="F344" s="507"/>
      <c r="G344" s="507"/>
      <c r="H344" s="507"/>
      <c r="I344" s="508"/>
    </row>
    <row r="345" spans="1:9" ht="14.25" customHeight="1">
      <c r="A345" s="65" t="s">
        <v>1987</v>
      </c>
      <c r="B345" s="66">
        <v>9</v>
      </c>
      <c r="C345" s="63"/>
      <c r="D345" s="67">
        <v>4624</v>
      </c>
      <c r="E345" s="507" t="s">
        <v>1635</v>
      </c>
      <c r="F345" s="507"/>
      <c r="G345" s="507"/>
      <c r="H345" s="507"/>
      <c r="I345" s="508"/>
    </row>
    <row r="346" spans="1:9" ht="14.25" customHeight="1">
      <c r="A346" s="65" t="s">
        <v>1988</v>
      </c>
      <c r="B346" s="66">
        <v>19</v>
      </c>
      <c r="C346" s="63"/>
      <c r="D346" s="67">
        <v>4631</v>
      </c>
      <c r="E346" s="507" t="s">
        <v>1637</v>
      </c>
      <c r="F346" s="507"/>
      <c r="G346" s="507"/>
      <c r="H346" s="507"/>
      <c r="I346" s="508"/>
    </row>
    <row r="347" spans="1:9" ht="14.25" customHeight="1">
      <c r="A347" s="65" t="s">
        <v>1989</v>
      </c>
      <c r="B347" s="66">
        <v>17</v>
      </c>
      <c r="C347" s="63"/>
      <c r="D347" s="67">
        <v>4632</v>
      </c>
      <c r="E347" s="507" t="s">
        <v>1639</v>
      </c>
      <c r="F347" s="507"/>
      <c r="G347" s="507"/>
      <c r="H347" s="507"/>
      <c r="I347" s="508"/>
    </row>
    <row r="348" spans="1:9" ht="14.25" customHeight="1">
      <c r="A348" s="65" t="s">
        <v>1990</v>
      </c>
      <c r="B348" s="66">
        <v>12</v>
      </c>
      <c r="C348" s="63"/>
      <c r="D348" s="67">
        <v>4633</v>
      </c>
      <c r="E348" s="509" t="s">
        <v>1641</v>
      </c>
      <c r="F348" s="510"/>
      <c r="G348" s="510"/>
      <c r="H348" s="510"/>
      <c r="I348" s="511"/>
    </row>
    <row r="349" spans="1:9" ht="14.25" customHeight="1">
      <c r="A349" s="65" t="s">
        <v>1991</v>
      </c>
      <c r="B349" s="66">
        <v>17</v>
      </c>
      <c r="C349" s="63"/>
      <c r="D349" s="67">
        <v>4634</v>
      </c>
      <c r="E349" s="507" t="s">
        <v>1643</v>
      </c>
      <c r="F349" s="507"/>
      <c r="G349" s="507"/>
      <c r="H349" s="507"/>
      <c r="I349" s="508"/>
    </row>
    <row r="350" spans="1:9" ht="14.25" customHeight="1">
      <c r="A350" s="65" t="s">
        <v>1992</v>
      </c>
      <c r="B350" s="66">
        <v>14</v>
      </c>
      <c r="C350" s="63"/>
      <c r="D350" s="67">
        <v>4635</v>
      </c>
      <c r="E350" s="507" t="s">
        <v>1645</v>
      </c>
      <c r="F350" s="507"/>
      <c r="G350" s="507"/>
      <c r="H350" s="507"/>
      <c r="I350" s="508"/>
    </row>
    <row r="351" spans="1:9" ht="14.25" customHeight="1">
      <c r="A351" s="65" t="s">
        <v>1993</v>
      </c>
      <c r="B351" s="66">
        <v>14</v>
      </c>
      <c r="C351" s="63"/>
      <c r="D351" s="67">
        <v>4636</v>
      </c>
      <c r="E351" s="507" t="s">
        <v>1647</v>
      </c>
      <c r="F351" s="507"/>
      <c r="G351" s="507"/>
      <c r="H351" s="507"/>
      <c r="I351" s="508"/>
    </row>
    <row r="352" spans="1:9" ht="14.25" customHeight="1">
      <c r="A352" s="65" t="s">
        <v>1994</v>
      </c>
      <c r="B352" s="66">
        <v>6</v>
      </c>
      <c r="C352" s="63"/>
      <c r="D352" s="67">
        <v>4637</v>
      </c>
      <c r="E352" s="507" t="s">
        <v>2562</v>
      </c>
      <c r="F352" s="507"/>
      <c r="G352" s="507"/>
      <c r="H352" s="507"/>
      <c r="I352" s="508"/>
    </row>
    <row r="353" spans="1:9" ht="14.25" customHeight="1">
      <c r="A353" s="65" t="s">
        <v>1995</v>
      </c>
      <c r="B353" s="66">
        <v>17</v>
      </c>
      <c r="C353" s="63"/>
      <c r="D353" s="67">
        <v>4638</v>
      </c>
      <c r="E353" s="507" t="s">
        <v>2385</v>
      </c>
      <c r="F353" s="507"/>
      <c r="G353" s="507"/>
      <c r="H353" s="507"/>
      <c r="I353" s="508"/>
    </row>
    <row r="354" spans="1:9" ht="14.25" customHeight="1">
      <c r="A354" s="65" t="s">
        <v>1996</v>
      </c>
      <c r="B354" s="66">
        <v>20</v>
      </c>
      <c r="C354" s="63"/>
      <c r="D354" s="67">
        <v>4639</v>
      </c>
      <c r="E354" s="507" t="s">
        <v>2387</v>
      </c>
      <c r="F354" s="507"/>
      <c r="G354" s="507"/>
      <c r="H354" s="507"/>
      <c r="I354" s="508"/>
    </row>
    <row r="355" spans="1:9" ht="14.25" customHeight="1">
      <c r="A355" s="65" t="s">
        <v>1997</v>
      </c>
      <c r="B355" s="66">
        <v>19</v>
      </c>
      <c r="C355" s="63"/>
      <c r="D355" s="67">
        <v>4641</v>
      </c>
      <c r="E355" s="507" t="s">
        <v>1485</v>
      </c>
      <c r="F355" s="507"/>
      <c r="G355" s="507"/>
      <c r="H355" s="507"/>
      <c r="I355" s="508"/>
    </row>
    <row r="356" spans="1:9" ht="14.25" customHeight="1">
      <c r="A356" s="65" t="s">
        <v>1998</v>
      </c>
      <c r="B356" s="66">
        <v>1</v>
      </c>
      <c r="C356" s="63"/>
      <c r="D356" s="67">
        <v>4642</v>
      </c>
      <c r="E356" s="507" t="s">
        <v>2390</v>
      </c>
      <c r="F356" s="507"/>
      <c r="G356" s="507"/>
      <c r="H356" s="507"/>
      <c r="I356" s="508"/>
    </row>
    <row r="357" spans="1:9" ht="14.25" customHeight="1">
      <c r="A357" s="65" t="s">
        <v>1999</v>
      </c>
      <c r="B357" s="66">
        <v>13</v>
      </c>
      <c r="C357" s="63"/>
      <c r="D357" s="67">
        <v>4643</v>
      </c>
      <c r="E357" s="507" t="s">
        <v>2392</v>
      </c>
      <c r="F357" s="507"/>
      <c r="G357" s="507"/>
      <c r="H357" s="507"/>
      <c r="I357" s="508"/>
    </row>
    <row r="358" spans="1:9" ht="14.25" customHeight="1">
      <c r="A358" s="65" t="s">
        <v>2000</v>
      </c>
      <c r="B358" s="66">
        <v>13</v>
      </c>
      <c r="C358" s="63"/>
      <c r="D358" s="67">
        <v>4644</v>
      </c>
      <c r="E358" s="507" t="s">
        <v>2394</v>
      </c>
      <c r="F358" s="507"/>
      <c r="G358" s="507"/>
      <c r="H358" s="507"/>
      <c r="I358" s="508"/>
    </row>
    <row r="359" spans="1:9" ht="14.25" customHeight="1">
      <c r="A359" s="65" t="s">
        <v>2001</v>
      </c>
      <c r="B359" s="66">
        <v>14</v>
      </c>
      <c r="C359" s="63"/>
      <c r="D359" s="67">
        <v>4645</v>
      </c>
      <c r="E359" s="507" t="s">
        <v>1486</v>
      </c>
      <c r="F359" s="507"/>
      <c r="G359" s="507"/>
      <c r="H359" s="507"/>
      <c r="I359" s="508"/>
    </row>
    <row r="360" spans="1:9" ht="14.25" customHeight="1">
      <c r="A360" s="65" t="s">
        <v>2002</v>
      </c>
      <c r="B360" s="66">
        <v>3</v>
      </c>
      <c r="C360" s="63"/>
      <c r="D360" s="67">
        <v>4646</v>
      </c>
      <c r="E360" s="507" t="s">
        <v>2397</v>
      </c>
      <c r="F360" s="507"/>
      <c r="G360" s="507"/>
      <c r="H360" s="507"/>
      <c r="I360" s="508"/>
    </row>
    <row r="361" spans="1:9" ht="14.25" customHeight="1">
      <c r="A361" s="65" t="s">
        <v>2003</v>
      </c>
      <c r="B361" s="66">
        <v>18</v>
      </c>
      <c r="C361" s="63"/>
      <c r="D361" s="67">
        <v>4647</v>
      </c>
      <c r="E361" s="507" t="s">
        <v>2399</v>
      </c>
      <c r="F361" s="507"/>
      <c r="G361" s="507"/>
      <c r="H361" s="507"/>
      <c r="I361" s="508"/>
    </row>
    <row r="362" spans="1:9" ht="14.25" customHeight="1">
      <c r="A362" s="65" t="s">
        <v>2004</v>
      </c>
      <c r="B362" s="66">
        <v>13</v>
      </c>
      <c r="C362" s="63"/>
      <c r="D362" s="67">
        <v>4648</v>
      </c>
      <c r="E362" s="507" t="s">
        <v>2401</v>
      </c>
      <c r="F362" s="507"/>
      <c r="G362" s="507"/>
      <c r="H362" s="507"/>
      <c r="I362" s="508"/>
    </row>
    <row r="363" spans="1:9" ht="14.25" customHeight="1">
      <c r="A363" s="65" t="s">
        <v>2005</v>
      </c>
      <c r="B363" s="66">
        <v>17</v>
      </c>
      <c r="C363" s="63"/>
      <c r="D363" s="67">
        <v>4649</v>
      </c>
      <c r="E363" s="507" t="s">
        <v>2403</v>
      </c>
      <c r="F363" s="507"/>
      <c r="G363" s="507"/>
      <c r="H363" s="507"/>
      <c r="I363" s="508"/>
    </row>
    <row r="364" spans="1:9" ht="14.25" customHeight="1">
      <c r="A364" s="65" t="s">
        <v>2006</v>
      </c>
      <c r="B364" s="66">
        <v>13</v>
      </c>
      <c r="C364" s="63"/>
      <c r="D364" s="67">
        <v>4651</v>
      </c>
      <c r="E364" s="507" t="s">
        <v>2405</v>
      </c>
      <c r="F364" s="507"/>
      <c r="G364" s="507"/>
      <c r="H364" s="507"/>
      <c r="I364" s="508"/>
    </row>
    <row r="365" spans="1:9" ht="14.25" customHeight="1">
      <c r="A365" s="65" t="s">
        <v>2007</v>
      </c>
      <c r="B365" s="66">
        <v>11</v>
      </c>
      <c r="C365" s="63"/>
      <c r="D365" s="67">
        <v>4652</v>
      </c>
      <c r="E365" s="507" t="s">
        <v>2407</v>
      </c>
      <c r="F365" s="507"/>
      <c r="G365" s="507"/>
      <c r="H365" s="507"/>
      <c r="I365" s="508"/>
    </row>
    <row r="366" spans="1:9" ht="14.25" customHeight="1">
      <c r="A366" s="65" t="s">
        <v>2008</v>
      </c>
      <c r="B366" s="66">
        <v>2</v>
      </c>
      <c r="C366" s="63"/>
      <c r="D366" s="67">
        <v>4661</v>
      </c>
      <c r="E366" s="507" t="s">
        <v>2409</v>
      </c>
      <c r="F366" s="507"/>
      <c r="G366" s="507"/>
      <c r="H366" s="507"/>
      <c r="I366" s="508"/>
    </row>
    <row r="367" spans="1:9" ht="14.25" customHeight="1">
      <c r="A367" s="65" t="s">
        <v>2009</v>
      </c>
      <c r="B367" s="66">
        <v>13</v>
      </c>
      <c r="C367" s="63"/>
      <c r="D367" s="67">
        <v>4662</v>
      </c>
      <c r="E367" s="507" t="s">
        <v>160</v>
      </c>
      <c r="F367" s="507"/>
      <c r="G367" s="507"/>
      <c r="H367" s="507"/>
      <c r="I367" s="508"/>
    </row>
    <row r="368" spans="1:9" ht="14.25" customHeight="1">
      <c r="A368" s="65" t="s">
        <v>2010</v>
      </c>
      <c r="B368" s="66">
        <v>20</v>
      </c>
      <c r="C368" s="63"/>
      <c r="D368" s="67">
        <v>4663</v>
      </c>
      <c r="E368" s="507" t="s">
        <v>161</v>
      </c>
      <c r="F368" s="507"/>
      <c r="G368" s="507"/>
      <c r="H368" s="507"/>
      <c r="I368" s="508"/>
    </row>
    <row r="369" spans="1:9" ht="14.25" customHeight="1">
      <c r="A369" s="65" t="s">
        <v>2011</v>
      </c>
      <c r="B369" s="66">
        <v>1</v>
      </c>
      <c r="C369" s="63"/>
      <c r="D369" s="67">
        <v>4664</v>
      </c>
      <c r="E369" s="507" t="s">
        <v>2413</v>
      </c>
      <c r="F369" s="507"/>
      <c r="G369" s="507"/>
      <c r="H369" s="507"/>
      <c r="I369" s="508"/>
    </row>
    <row r="370" spans="1:9" ht="14.25" customHeight="1">
      <c r="A370" s="65" t="s">
        <v>2012</v>
      </c>
      <c r="B370" s="66">
        <v>17</v>
      </c>
      <c r="C370" s="63"/>
      <c r="D370" s="67">
        <v>4665</v>
      </c>
      <c r="E370" s="507" t="s">
        <v>2415</v>
      </c>
      <c r="F370" s="507"/>
      <c r="G370" s="507"/>
      <c r="H370" s="507"/>
      <c r="I370" s="508"/>
    </row>
    <row r="371" spans="1:9" ht="14.25" customHeight="1">
      <c r="A371" s="65" t="s">
        <v>2013</v>
      </c>
      <c r="B371" s="66">
        <v>20</v>
      </c>
      <c r="C371" s="63"/>
      <c r="D371" s="67">
        <v>4666</v>
      </c>
      <c r="E371" s="507" t="s">
        <v>162</v>
      </c>
      <c r="F371" s="507"/>
      <c r="G371" s="507"/>
      <c r="H371" s="507"/>
      <c r="I371" s="508"/>
    </row>
    <row r="372" spans="1:9" ht="14.25" customHeight="1">
      <c r="A372" s="65" t="s">
        <v>2014</v>
      </c>
      <c r="B372" s="66">
        <v>17</v>
      </c>
      <c r="C372" s="63"/>
      <c r="D372" s="67">
        <v>4669</v>
      </c>
      <c r="E372" s="507" t="s">
        <v>2418</v>
      </c>
      <c r="F372" s="507"/>
      <c r="G372" s="507"/>
      <c r="H372" s="507"/>
      <c r="I372" s="508"/>
    </row>
    <row r="373" spans="1:9" ht="14.25" customHeight="1">
      <c r="A373" s="65" t="s">
        <v>2015</v>
      </c>
      <c r="B373" s="66">
        <v>15</v>
      </c>
      <c r="C373" s="63"/>
      <c r="D373" s="67">
        <v>4671</v>
      </c>
      <c r="E373" s="507" t="s">
        <v>2420</v>
      </c>
      <c r="F373" s="507"/>
      <c r="G373" s="507"/>
      <c r="H373" s="507"/>
      <c r="I373" s="508"/>
    </row>
    <row r="374" spans="1:9" ht="14.25" customHeight="1">
      <c r="A374" s="65" t="s">
        <v>2016</v>
      </c>
      <c r="B374" s="66">
        <v>16</v>
      </c>
      <c r="C374" s="63"/>
      <c r="D374" s="67">
        <v>4672</v>
      </c>
      <c r="E374" s="507" t="s">
        <v>2422</v>
      </c>
      <c r="F374" s="507"/>
      <c r="G374" s="507"/>
      <c r="H374" s="507"/>
      <c r="I374" s="508"/>
    </row>
    <row r="375" spans="1:9" ht="14.25" customHeight="1">
      <c r="A375" s="65" t="s">
        <v>2017</v>
      </c>
      <c r="B375" s="66">
        <v>13</v>
      </c>
      <c r="C375" s="63"/>
      <c r="D375" s="67">
        <v>4673</v>
      </c>
      <c r="E375" s="507" t="s">
        <v>2424</v>
      </c>
      <c r="F375" s="507"/>
      <c r="G375" s="507"/>
      <c r="H375" s="507"/>
      <c r="I375" s="508"/>
    </row>
    <row r="376" spans="1:9" ht="27.75" customHeight="1">
      <c r="A376" s="65" t="s">
        <v>2018</v>
      </c>
      <c r="B376" s="66">
        <v>17</v>
      </c>
      <c r="C376" s="63"/>
      <c r="D376" s="67">
        <v>4674</v>
      </c>
      <c r="E376" s="507" t="s">
        <v>2427</v>
      </c>
      <c r="F376" s="507"/>
      <c r="G376" s="507"/>
      <c r="H376" s="507"/>
      <c r="I376" s="508"/>
    </row>
    <row r="377" spans="1:9" ht="14.25" customHeight="1">
      <c r="A377" s="65" t="s">
        <v>2019</v>
      </c>
      <c r="B377" s="66">
        <v>15</v>
      </c>
      <c r="C377" s="63"/>
      <c r="D377" s="67">
        <v>4675</v>
      </c>
      <c r="E377" s="507" t="s">
        <v>158</v>
      </c>
      <c r="F377" s="507"/>
      <c r="G377" s="507"/>
      <c r="H377" s="507"/>
      <c r="I377" s="508"/>
    </row>
    <row r="378" spans="1:9" ht="14.25" customHeight="1">
      <c r="A378" s="65" t="s">
        <v>2020</v>
      </c>
      <c r="B378" s="66">
        <v>17</v>
      </c>
      <c r="C378" s="63"/>
      <c r="D378" s="67">
        <v>4676</v>
      </c>
      <c r="E378" s="507" t="s">
        <v>159</v>
      </c>
      <c r="F378" s="507"/>
      <c r="G378" s="507"/>
      <c r="H378" s="507"/>
      <c r="I378" s="508"/>
    </row>
    <row r="379" spans="1:9" ht="14.25" customHeight="1">
      <c r="A379" s="65" t="s">
        <v>2021</v>
      </c>
      <c r="B379" s="66">
        <v>18</v>
      </c>
      <c r="C379" s="63"/>
      <c r="D379" s="67">
        <v>4677</v>
      </c>
      <c r="E379" s="507" t="s">
        <v>2431</v>
      </c>
      <c r="F379" s="507"/>
      <c r="G379" s="507"/>
      <c r="H379" s="507"/>
      <c r="I379" s="508"/>
    </row>
    <row r="380" spans="1:9" ht="14.25" customHeight="1">
      <c r="A380" s="65" t="s">
        <v>2022</v>
      </c>
      <c r="B380" s="66">
        <v>8</v>
      </c>
      <c r="C380" s="63"/>
      <c r="D380" s="67">
        <v>4690</v>
      </c>
      <c r="E380" s="507" t="s">
        <v>2433</v>
      </c>
      <c r="F380" s="507"/>
      <c r="G380" s="507"/>
      <c r="H380" s="507"/>
      <c r="I380" s="508"/>
    </row>
    <row r="381" spans="1:9" ht="27.75" customHeight="1">
      <c r="A381" s="65" t="s">
        <v>105</v>
      </c>
      <c r="B381" s="66">
        <v>14</v>
      </c>
      <c r="C381" s="63"/>
      <c r="D381" s="67">
        <v>4711</v>
      </c>
      <c r="E381" s="507" t="s">
        <v>2435</v>
      </c>
      <c r="F381" s="507"/>
      <c r="G381" s="507"/>
      <c r="H381" s="507"/>
      <c r="I381" s="508"/>
    </row>
    <row r="382" spans="1:9" ht="14.25" customHeight="1">
      <c r="A382" s="65" t="s">
        <v>106</v>
      </c>
      <c r="B382" s="66">
        <v>1</v>
      </c>
      <c r="C382" s="63"/>
      <c r="D382" s="67">
        <v>4719</v>
      </c>
      <c r="E382" s="507" t="s">
        <v>2437</v>
      </c>
      <c r="F382" s="507"/>
      <c r="G382" s="507"/>
      <c r="H382" s="507"/>
      <c r="I382" s="508"/>
    </row>
    <row r="383" spans="1:9" ht="14.25" customHeight="1">
      <c r="A383" s="65" t="s">
        <v>107</v>
      </c>
      <c r="B383" s="66">
        <v>8</v>
      </c>
      <c r="C383" s="63"/>
      <c r="D383" s="67">
        <v>4721</v>
      </c>
      <c r="E383" s="507" t="s">
        <v>2439</v>
      </c>
      <c r="F383" s="507"/>
      <c r="G383" s="507"/>
      <c r="H383" s="507"/>
      <c r="I383" s="508"/>
    </row>
    <row r="384" spans="1:9" ht="14.25" customHeight="1">
      <c r="A384" s="65" t="s">
        <v>108</v>
      </c>
      <c r="B384" s="66">
        <v>2</v>
      </c>
      <c r="C384" s="63"/>
      <c r="D384" s="67">
        <v>4722</v>
      </c>
      <c r="E384" s="507" t="s">
        <v>2441</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2362</v>
      </c>
      <c r="B401" s="66">
        <v>13</v>
      </c>
      <c r="C401" s="63"/>
      <c r="D401" s="67">
        <v>4763</v>
      </c>
      <c r="E401" s="507" t="s">
        <v>649</v>
      </c>
      <c r="F401" s="507"/>
      <c r="G401" s="507"/>
      <c r="H401" s="507"/>
      <c r="I401" s="508"/>
    </row>
    <row r="402" spans="1:9" ht="14.25" customHeight="1">
      <c r="A402" s="65" t="s">
        <v>2363</v>
      </c>
      <c r="B402" s="66">
        <v>1</v>
      </c>
      <c r="C402" s="63"/>
      <c r="D402" s="67">
        <v>4764</v>
      </c>
      <c r="E402" s="507" t="s">
        <v>651</v>
      </c>
      <c r="F402" s="507"/>
      <c r="G402" s="507"/>
      <c r="H402" s="507"/>
      <c r="I402" s="508"/>
    </row>
    <row r="403" spans="1:9" ht="14.25" customHeight="1">
      <c r="A403" s="65" t="s">
        <v>2364</v>
      </c>
      <c r="B403" s="66">
        <v>14</v>
      </c>
      <c r="C403" s="63"/>
      <c r="D403" s="67">
        <v>4765</v>
      </c>
      <c r="E403" s="507" t="s">
        <v>653</v>
      </c>
      <c r="F403" s="507"/>
      <c r="G403" s="507"/>
      <c r="H403" s="507"/>
      <c r="I403" s="508"/>
    </row>
    <row r="404" spans="1:9" ht="14.25" customHeight="1">
      <c r="A404" s="65" t="s">
        <v>2365</v>
      </c>
      <c r="B404" s="66">
        <v>17</v>
      </c>
      <c r="C404" s="63"/>
      <c r="D404" s="67">
        <v>4771</v>
      </c>
      <c r="E404" s="507" t="s">
        <v>655</v>
      </c>
      <c r="F404" s="507"/>
      <c r="G404" s="507"/>
      <c r="H404" s="507"/>
      <c r="I404" s="508"/>
    </row>
    <row r="405" spans="1:9" ht="14.25" customHeight="1">
      <c r="A405" s="65" t="s">
        <v>2366</v>
      </c>
      <c r="B405" s="66">
        <v>17</v>
      </c>
      <c r="C405" s="63"/>
      <c r="D405" s="67">
        <v>4772</v>
      </c>
      <c r="E405" s="507" t="s">
        <v>657</v>
      </c>
      <c r="F405" s="507"/>
      <c r="G405" s="507"/>
      <c r="H405" s="507"/>
      <c r="I405" s="508"/>
    </row>
    <row r="406" spans="1:9" ht="14.25" customHeight="1">
      <c r="A406" s="65" t="s">
        <v>2367</v>
      </c>
      <c r="B406" s="66">
        <v>20</v>
      </c>
      <c r="C406" s="63"/>
      <c r="D406" s="67">
        <v>4773</v>
      </c>
      <c r="E406" s="507" t="s">
        <v>659</v>
      </c>
      <c r="F406" s="507"/>
      <c r="G406" s="507"/>
      <c r="H406" s="507"/>
      <c r="I406" s="508"/>
    </row>
    <row r="407" spans="1:9" ht="27.75" customHeight="1">
      <c r="A407" s="65" t="s">
        <v>2368</v>
      </c>
      <c r="B407" s="66">
        <v>14</v>
      </c>
      <c r="C407" s="63"/>
      <c r="D407" s="67">
        <v>4774</v>
      </c>
      <c r="E407" s="507" t="s">
        <v>661</v>
      </c>
      <c r="F407" s="507"/>
      <c r="G407" s="507"/>
      <c r="H407" s="507"/>
      <c r="I407" s="508"/>
    </row>
    <row r="408" spans="1:9" ht="14.25" customHeight="1">
      <c r="A408" s="65" t="s">
        <v>2369</v>
      </c>
      <c r="B408" s="66">
        <v>9</v>
      </c>
      <c r="C408" s="63"/>
      <c r="D408" s="67">
        <v>4775</v>
      </c>
      <c r="E408" s="509" t="s">
        <v>663</v>
      </c>
      <c r="F408" s="510"/>
      <c r="G408" s="510"/>
      <c r="H408" s="510"/>
      <c r="I408" s="511"/>
    </row>
    <row r="409" spans="1:9" ht="27.75" customHeight="1">
      <c r="A409" s="65" t="s">
        <v>2370</v>
      </c>
      <c r="B409" s="66">
        <v>7</v>
      </c>
      <c r="C409" s="63"/>
      <c r="D409" s="67">
        <v>4776</v>
      </c>
      <c r="E409" s="507" t="s">
        <v>761</v>
      </c>
      <c r="F409" s="507"/>
      <c r="G409" s="507"/>
      <c r="H409" s="507"/>
      <c r="I409" s="508"/>
    </row>
    <row r="410" spans="1:9" ht="14.25" customHeight="1">
      <c r="A410" s="65" t="s">
        <v>2371</v>
      </c>
      <c r="B410" s="66">
        <v>12</v>
      </c>
      <c r="C410" s="63"/>
      <c r="D410" s="67">
        <v>4777</v>
      </c>
      <c r="E410" s="507" t="s">
        <v>763</v>
      </c>
      <c r="F410" s="507"/>
      <c r="G410" s="507"/>
      <c r="H410" s="507"/>
      <c r="I410" s="508"/>
    </row>
    <row r="411" spans="1:9" ht="14.25" customHeight="1">
      <c r="A411" s="65" t="s">
        <v>2372</v>
      </c>
      <c r="B411" s="66">
        <v>12</v>
      </c>
      <c r="C411" s="63"/>
      <c r="D411" s="67">
        <v>4778</v>
      </c>
      <c r="E411" s="507" t="s">
        <v>765</v>
      </c>
      <c r="F411" s="507"/>
      <c r="G411" s="507"/>
      <c r="H411" s="507"/>
      <c r="I411" s="508"/>
    </row>
    <row r="412" spans="1:9" ht="14.25" customHeight="1">
      <c r="A412" s="65" t="s">
        <v>2373</v>
      </c>
      <c r="B412" s="66">
        <v>17</v>
      </c>
      <c r="C412" s="63"/>
      <c r="D412" s="67">
        <v>4779</v>
      </c>
      <c r="E412" s="507" t="s">
        <v>767</v>
      </c>
      <c r="F412" s="507"/>
      <c r="G412" s="507"/>
      <c r="H412" s="507"/>
      <c r="I412" s="508"/>
    </row>
    <row r="413" spans="1:9" ht="14.25" customHeight="1">
      <c r="A413" s="65" t="s">
        <v>2374</v>
      </c>
      <c r="B413" s="66">
        <v>7</v>
      </c>
      <c r="C413" s="63"/>
      <c r="D413" s="67">
        <v>4781</v>
      </c>
      <c r="E413" s="509" t="s">
        <v>496</v>
      </c>
      <c r="F413" s="510"/>
      <c r="G413" s="510"/>
      <c r="H413" s="510"/>
      <c r="I413" s="511"/>
    </row>
    <row r="414" spans="1:9" ht="14.25" customHeight="1">
      <c r="A414" s="65" t="s">
        <v>2375</v>
      </c>
      <c r="B414" s="66">
        <v>3</v>
      </c>
      <c r="C414" s="63"/>
      <c r="D414" s="67">
        <v>4782</v>
      </c>
      <c r="E414" s="507" t="s">
        <v>498</v>
      </c>
      <c r="F414" s="507"/>
      <c r="G414" s="507"/>
      <c r="H414" s="507"/>
      <c r="I414" s="508"/>
    </row>
    <row r="415" spans="1:9" ht="14.25" customHeight="1">
      <c r="A415" s="65" t="s">
        <v>2376</v>
      </c>
      <c r="B415" s="66">
        <v>8</v>
      </c>
      <c r="C415" s="63"/>
      <c r="D415" s="67">
        <v>4789</v>
      </c>
      <c r="E415" s="507" t="s">
        <v>500</v>
      </c>
      <c r="F415" s="507"/>
      <c r="G415" s="507"/>
      <c r="H415" s="507"/>
      <c r="I415" s="508"/>
    </row>
    <row r="416" spans="1:9" ht="14.25" customHeight="1">
      <c r="A416" s="65" t="s">
        <v>2377</v>
      </c>
      <c r="B416" s="66">
        <v>15</v>
      </c>
      <c r="C416" s="63"/>
      <c r="D416" s="67">
        <v>4791</v>
      </c>
      <c r="E416" s="507" t="s">
        <v>502</v>
      </c>
      <c r="F416" s="507"/>
      <c r="G416" s="507"/>
      <c r="H416" s="507"/>
      <c r="I416" s="508"/>
    </row>
    <row r="417" spans="1:9" ht="14.25" customHeight="1">
      <c r="A417" s="65" t="s">
        <v>2378</v>
      </c>
      <c r="B417" s="66">
        <v>10</v>
      </c>
      <c r="C417" s="63"/>
      <c r="D417" s="67">
        <v>4799</v>
      </c>
      <c r="E417" s="507" t="s">
        <v>504</v>
      </c>
      <c r="F417" s="507"/>
      <c r="G417" s="507"/>
      <c r="H417" s="507"/>
      <c r="I417" s="508"/>
    </row>
    <row r="418" spans="1:9" ht="14.25" customHeight="1">
      <c r="A418" s="65" t="s">
        <v>2379</v>
      </c>
      <c r="B418" s="66">
        <v>12</v>
      </c>
      <c r="C418" s="63"/>
      <c r="D418" s="67">
        <v>4910</v>
      </c>
      <c r="E418" s="507" t="s">
        <v>506</v>
      </c>
      <c r="F418" s="507"/>
      <c r="G418" s="507"/>
      <c r="H418" s="507"/>
      <c r="I418" s="508"/>
    </row>
    <row r="419" spans="1:9" ht="14.25" customHeight="1">
      <c r="A419" s="65" t="s">
        <v>2380</v>
      </c>
      <c r="B419" s="66">
        <v>12</v>
      </c>
      <c r="C419" s="63"/>
      <c r="D419" s="67">
        <v>4920</v>
      </c>
      <c r="E419" s="507" t="s">
        <v>508</v>
      </c>
      <c r="F419" s="507"/>
      <c r="G419" s="507"/>
      <c r="H419" s="507"/>
      <c r="I419" s="508"/>
    </row>
    <row r="420" spans="1:9" ht="14.25" customHeight="1">
      <c r="A420" s="65" t="s">
        <v>2564</v>
      </c>
      <c r="B420" s="66">
        <v>19</v>
      </c>
      <c r="C420" s="63"/>
      <c r="D420" s="67">
        <v>4931</v>
      </c>
      <c r="E420" s="507" t="s">
        <v>510</v>
      </c>
      <c r="F420" s="507"/>
      <c r="G420" s="507"/>
      <c r="H420" s="507"/>
      <c r="I420" s="508"/>
    </row>
    <row r="421" spans="1:9" ht="14.25" customHeight="1">
      <c r="A421" s="65" t="s">
        <v>2565</v>
      </c>
      <c r="B421" s="66">
        <v>4</v>
      </c>
      <c r="C421" s="63"/>
      <c r="D421" s="67">
        <v>4932</v>
      </c>
      <c r="E421" s="507" t="s">
        <v>512</v>
      </c>
      <c r="F421" s="507"/>
      <c r="G421" s="507"/>
      <c r="H421" s="507"/>
      <c r="I421" s="508"/>
    </row>
    <row r="422" spans="1:9" ht="14.25" customHeight="1">
      <c r="A422" s="65" t="s">
        <v>2566</v>
      </c>
      <c r="B422" s="66">
        <v>19</v>
      </c>
      <c r="C422" s="63"/>
      <c r="D422" s="67">
        <v>4939</v>
      </c>
      <c r="E422" s="507" t="s">
        <v>514</v>
      </c>
      <c r="F422" s="507"/>
      <c r="G422" s="507"/>
      <c r="H422" s="507"/>
      <c r="I422" s="508"/>
    </row>
    <row r="423" spans="1:9" ht="14.25" customHeight="1">
      <c r="A423" s="65" t="s">
        <v>2567</v>
      </c>
      <c r="B423" s="66">
        <v>6</v>
      </c>
      <c r="C423" s="63"/>
      <c r="D423" s="67">
        <v>4941</v>
      </c>
      <c r="E423" s="507" t="s">
        <v>165</v>
      </c>
      <c r="F423" s="507"/>
      <c r="G423" s="507"/>
      <c r="H423" s="507"/>
      <c r="I423" s="508"/>
    </row>
    <row r="424" spans="1:9" ht="14.25" customHeight="1">
      <c r="A424" s="65" t="s">
        <v>2568</v>
      </c>
      <c r="B424" s="66">
        <v>17</v>
      </c>
      <c r="C424" s="63"/>
      <c r="D424" s="67">
        <v>4942</v>
      </c>
      <c r="E424" s="507" t="s">
        <v>517</v>
      </c>
      <c r="F424" s="507"/>
      <c r="G424" s="507"/>
      <c r="H424" s="507"/>
      <c r="I424" s="508"/>
    </row>
    <row r="425" spans="1:9" ht="14.25" customHeight="1">
      <c r="A425" s="65" t="s">
        <v>2569</v>
      </c>
      <c r="B425" s="66">
        <v>10</v>
      </c>
      <c r="C425" s="63"/>
      <c r="D425" s="67">
        <v>4950</v>
      </c>
      <c r="E425" s="507" t="s">
        <v>166</v>
      </c>
      <c r="F425" s="507"/>
      <c r="G425" s="507"/>
      <c r="H425" s="507"/>
      <c r="I425" s="508"/>
    </row>
    <row r="426" spans="1:9" ht="14.25" customHeight="1">
      <c r="A426" s="65" t="s">
        <v>2570</v>
      </c>
      <c r="B426" s="66">
        <v>17</v>
      </c>
      <c r="C426" s="63"/>
      <c r="D426" s="67">
        <v>5010</v>
      </c>
      <c r="E426" s="507" t="s">
        <v>167</v>
      </c>
      <c r="F426" s="507"/>
      <c r="G426" s="507"/>
      <c r="H426" s="507"/>
      <c r="I426" s="508"/>
    </row>
    <row r="427" spans="1:9" ht="14.25" customHeight="1">
      <c r="A427" s="65" t="s">
        <v>2571</v>
      </c>
      <c r="B427" s="66">
        <v>5</v>
      </c>
      <c r="C427" s="63"/>
      <c r="D427" s="67">
        <v>5020</v>
      </c>
      <c r="E427" s="507" t="s">
        <v>168</v>
      </c>
      <c r="F427" s="507"/>
      <c r="G427" s="507"/>
      <c r="H427" s="507"/>
      <c r="I427" s="508"/>
    </row>
    <row r="428" spans="1:9" ht="14.25" customHeight="1">
      <c r="A428" s="65" t="s">
        <v>2572</v>
      </c>
      <c r="B428" s="66">
        <v>13</v>
      </c>
      <c r="C428" s="63"/>
      <c r="D428" s="67">
        <v>5030</v>
      </c>
      <c r="E428" s="507" t="s">
        <v>2324</v>
      </c>
      <c r="F428" s="507"/>
      <c r="G428" s="507"/>
      <c r="H428" s="507"/>
      <c r="I428" s="508"/>
    </row>
    <row r="429" spans="1:9" ht="14.25" customHeight="1">
      <c r="A429" s="65" t="s">
        <v>2573</v>
      </c>
      <c r="B429" s="66">
        <v>12</v>
      </c>
      <c r="C429" s="63"/>
      <c r="D429" s="67">
        <v>5040</v>
      </c>
      <c r="E429" s="507" t="s">
        <v>2326</v>
      </c>
      <c r="F429" s="507"/>
      <c r="G429" s="507"/>
      <c r="H429" s="507"/>
      <c r="I429" s="508"/>
    </row>
    <row r="430" spans="1:9" ht="14.25" customHeight="1">
      <c r="A430" s="65" t="s">
        <v>2574</v>
      </c>
      <c r="B430" s="66">
        <v>17</v>
      </c>
      <c r="C430" s="63"/>
      <c r="D430" s="67">
        <v>5110</v>
      </c>
      <c r="E430" s="507" t="s">
        <v>2328</v>
      </c>
      <c r="F430" s="507"/>
      <c r="G430" s="507"/>
      <c r="H430" s="507"/>
      <c r="I430" s="508"/>
    </row>
    <row r="431" spans="1:9" ht="14.25" customHeight="1">
      <c r="A431" s="65" t="s">
        <v>2575</v>
      </c>
      <c r="B431" s="66">
        <v>16</v>
      </c>
      <c r="C431" s="63"/>
      <c r="D431" s="67">
        <v>5121</v>
      </c>
      <c r="E431" s="507" t="s">
        <v>2330</v>
      </c>
      <c r="F431" s="507"/>
      <c r="G431" s="507"/>
      <c r="H431" s="507"/>
      <c r="I431" s="508"/>
    </row>
    <row r="432" spans="1:9" ht="14.25" customHeight="1">
      <c r="A432" s="65" t="s">
        <v>2576</v>
      </c>
      <c r="B432" s="66">
        <v>16</v>
      </c>
      <c r="C432" s="63"/>
      <c r="D432" s="67">
        <v>5122</v>
      </c>
      <c r="E432" s="507" t="s">
        <v>169</v>
      </c>
      <c r="F432" s="507"/>
      <c r="G432" s="507"/>
      <c r="H432" s="507"/>
      <c r="I432" s="508"/>
    </row>
    <row r="433" spans="1:9" ht="14.25" customHeight="1">
      <c r="A433" s="65" t="s">
        <v>2577</v>
      </c>
      <c r="B433" s="66">
        <v>13</v>
      </c>
      <c r="C433" s="63"/>
      <c r="D433" s="67">
        <v>5210</v>
      </c>
      <c r="E433" s="507" t="s">
        <v>1006</v>
      </c>
      <c r="F433" s="507"/>
      <c r="G433" s="507"/>
      <c r="H433" s="507"/>
      <c r="I433" s="508"/>
    </row>
    <row r="434" spans="1:9" ht="14.25" customHeight="1">
      <c r="A434" s="65" t="s">
        <v>347</v>
      </c>
      <c r="B434" s="66">
        <v>12</v>
      </c>
      <c r="C434" s="63"/>
      <c r="D434" s="67">
        <v>5221</v>
      </c>
      <c r="E434" s="507" t="s">
        <v>2334</v>
      </c>
      <c r="F434" s="507"/>
      <c r="G434" s="507"/>
      <c r="H434" s="507"/>
      <c r="I434" s="508"/>
    </row>
    <row r="435" spans="1:9" ht="14.25" customHeight="1">
      <c r="A435" s="65" t="s">
        <v>348</v>
      </c>
      <c r="B435" s="66">
        <v>19</v>
      </c>
      <c r="C435" s="63"/>
      <c r="D435" s="67">
        <v>5222</v>
      </c>
      <c r="E435" s="507" t="s">
        <v>2336</v>
      </c>
      <c r="F435" s="507"/>
      <c r="G435" s="507"/>
      <c r="H435" s="507"/>
      <c r="I435" s="508"/>
    </row>
    <row r="436" spans="1:9" ht="14.25" customHeight="1">
      <c r="A436" s="65" t="s">
        <v>349</v>
      </c>
      <c r="B436" s="66">
        <v>20</v>
      </c>
      <c r="C436" s="63"/>
      <c r="D436" s="67">
        <v>5223</v>
      </c>
      <c r="E436" s="507" t="s">
        <v>2338</v>
      </c>
      <c r="F436" s="507"/>
      <c r="G436" s="507"/>
      <c r="H436" s="507"/>
      <c r="I436" s="508"/>
    </row>
    <row r="437" spans="1:9" ht="14.25" customHeight="1">
      <c r="A437" s="65" t="s">
        <v>350</v>
      </c>
      <c r="B437" s="66">
        <v>14</v>
      </c>
      <c r="C437" s="63"/>
      <c r="D437" s="67">
        <v>5224</v>
      </c>
      <c r="E437" s="507" t="s">
        <v>2340</v>
      </c>
      <c r="F437" s="507"/>
      <c r="G437" s="507"/>
      <c r="H437" s="507"/>
      <c r="I437" s="508"/>
    </row>
    <row r="438" spans="1:9" ht="14.25" customHeight="1">
      <c r="A438" s="65" t="s">
        <v>351</v>
      </c>
      <c r="B438" s="66">
        <v>2</v>
      </c>
      <c r="C438" s="63"/>
      <c r="D438" s="67">
        <v>5229</v>
      </c>
      <c r="E438" s="507" t="s">
        <v>2342</v>
      </c>
      <c r="F438" s="507"/>
      <c r="G438" s="507"/>
      <c r="H438" s="507"/>
      <c r="I438" s="508"/>
    </row>
    <row r="439" spans="1:9" ht="14.25" customHeight="1">
      <c r="A439" s="65" t="s">
        <v>352</v>
      </c>
      <c r="B439" s="66">
        <v>1</v>
      </c>
      <c r="C439" s="63"/>
      <c r="D439" s="67">
        <v>5310</v>
      </c>
      <c r="E439" s="507" t="s">
        <v>2344</v>
      </c>
      <c r="F439" s="507"/>
      <c r="G439" s="507"/>
      <c r="H439" s="507"/>
      <c r="I439" s="508"/>
    </row>
    <row r="440" spans="1:9" ht="14.25" customHeight="1">
      <c r="A440" s="65" t="s">
        <v>353</v>
      </c>
      <c r="B440" s="66">
        <v>17</v>
      </c>
      <c r="C440" s="63"/>
      <c r="D440" s="67">
        <v>5320</v>
      </c>
      <c r="E440" s="507" t="s">
        <v>2346</v>
      </c>
      <c r="F440" s="507"/>
      <c r="G440" s="507"/>
      <c r="H440" s="507"/>
      <c r="I440" s="508"/>
    </row>
    <row r="441" spans="1:9" ht="14.25" customHeight="1">
      <c r="A441" s="65" t="s">
        <v>354</v>
      </c>
      <c r="B441" s="66">
        <v>10</v>
      </c>
      <c r="C441" s="63"/>
      <c r="D441" s="67">
        <v>5510</v>
      </c>
      <c r="E441" s="507" t="s">
        <v>2489</v>
      </c>
      <c r="F441" s="507"/>
      <c r="G441" s="507"/>
      <c r="H441" s="507"/>
      <c r="I441" s="508"/>
    </row>
    <row r="442" spans="1:9" ht="14.25" customHeight="1">
      <c r="A442" s="65" t="s">
        <v>355</v>
      </c>
      <c r="B442" s="66">
        <v>13</v>
      </c>
      <c r="C442" s="63"/>
      <c r="D442" s="67">
        <v>5520</v>
      </c>
      <c r="E442" s="507" t="s">
        <v>2491</v>
      </c>
      <c r="F442" s="507"/>
      <c r="G442" s="507"/>
      <c r="H442" s="507"/>
      <c r="I442" s="508"/>
    </row>
    <row r="443" spans="1:9" ht="14.25" customHeight="1">
      <c r="A443" s="65" t="s">
        <v>356</v>
      </c>
      <c r="B443" s="66">
        <v>3</v>
      </c>
      <c r="C443" s="63"/>
      <c r="D443" s="67">
        <v>5530</v>
      </c>
      <c r="E443" s="507" t="s">
        <v>2493</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2496</v>
      </c>
      <c r="F445" s="507"/>
      <c r="G445" s="507"/>
      <c r="H445" s="507"/>
      <c r="I445" s="508"/>
    </row>
    <row r="446" spans="1:9" ht="14.25" customHeight="1">
      <c r="A446" s="65" t="s">
        <v>359</v>
      </c>
      <c r="B446" s="66">
        <v>20</v>
      </c>
      <c r="C446" s="63"/>
      <c r="D446" s="67">
        <v>5621</v>
      </c>
      <c r="E446" s="507" t="s">
        <v>2498</v>
      </c>
      <c r="F446" s="507"/>
      <c r="G446" s="507"/>
      <c r="H446" s="507"/>
      <c r="I446" s="508"/>
    </row>
    <row r="447" spans="1:9" ht="14.25" customHeight="1">
      <c r="A447" s="65" t="s">
        <v>716</v>
      </c>
      <c r="B447" s="66">
        <v>18</v>
      </c>
      <c r="C447" s="63"/>
      <c r="D447" s="67">
        <v>5629</v>
      </c>
      <c r="E447" s="507" t="s">
        <v>2500</v>
      </c>
      <c r="F447" s="507"/>
      <c r="G447" s="507"/>
      <c r="H447" s="507"/>
      <c r="I447" s="508"/>
    </row>
    <row r="448" spans="1:9" ht="14.25" customHeight="1">
      <c r="A448" s="65" t="s">
        <v>717</v>
      </c>
      <c r="B448" s="66">
        <v>1</v>
      </c>
      <c r="C448" s="63"/>
      <c r="D448" s="67">
        <v>5630</v>
      </c>
      <c r="E448" s="507" t="s">
        <v>2502</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2505</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2508</v>
      </c>
      <c r="F452" s="507"/>
      <c r="G452" s="507"/>
      <c r="H452" s="507"/>
      <c r="I452" s="508"/>
    </row>
    <row r="453" spans="1:9" ht="14.25" customHeight="1">
      <c r="A453" s="65" t="s">
        <v>722</v>
      </c>
      <c r="B453" s="66">
        <v>6</v>
      </c>
      <c r="C453" s="63"/>
      <c r="D453" s="67">
        <v>5819</v>
      </c>
      <c r="E453" s="507" t="s">
        <v>2510</v>
      </c>
      <c r="F453" s="507"/>
      <c r="G453" s="507"/>
      <c r="H453" s="507"/>
      <c r="I453" s="508"/>
    </row>
    <row r="454" spans="1:9" ht="14.25" customHeight="1">
      <c r="A454" s="65" t="s">
        <v>723</v>
      </c>
      <c r="B454" s="66">
        <v>20</v>
      </c>
      <c r="C454" s="63"/>
      <c r="D454" s="67">
        <v>5821</v>
      </c>
      <c r="E454" s="507" t="s">
        <v>2512</v>
      </c>
      <c r="F454" s="507"/>
      <c r="G454" s="507"/>
      <c r="H454" s="507"/>
      <c r="I454" s="508"/>
    </row>
    <row r="455" spans="1:9" ht="14.25" customHeight="1">
      <c r="A455" s="65" t="s">
        <v>724</v>
      </c>
      <c r="B455" s="66">
        <v>2</v>
      </c>
      <c r="C455" s="63"/>
      <c r="D455" s="67">
        <v>5829</v>
      </c>
      <c r="E455" s="507" t="s">
        <v>2514</v>
      </c>
      <c r="F455" s="507"/>
      <c r="G455" s="507"/>
      <c r="H455" s="507"/>
      <c r="I455" s="508"/>
    </row>
    <row r="456" spans="1:9" ht="14.25" customHeight="1">
      <c r="A456" s="65" t="s">
        <v>725</v>
      </c>
      <c r="B456" s="66">
        <v>18</v>
      </c>
      <c r="C456" s="63"/>
      <c r="D456" s="67">
        <v>5911</v>
      </c>
      <c r="E456" s="507" t="s">
        <v>2516</v>
      </c>
      <c r="F456" s="507"/>
      <c r="G456" s="507"/>
      <c r="H456" s="507"/>
      <c r="I456" s="508"/>
    </row>
    <row r="457" spans="1:9" ht="14.25" customHeight="1">
      <c r="A457" s="65" t="s">
        <v>726</v>
      </c>
      <c r="B457" s="66">
        <v>20</v>
      </c>
      <c r="C457" s="63"/>
      <c r="D457" s="67">
        <v>5912</v>
      </c>
      <c r="E457" s="509" t="s">
        <v>2381</v>
      </c>
      <c r="F457" s="510"/>
      <c r="G457" s="510"/>
      <c r="H457" s="510"/>
      <c r="I457" s="511"/>
    </row>
    <row r="458" spans="1:9" ht="14.25" customHeight="1">
      <c r="A458" s="65" t="s">
        <v>727</v>
      </c>
      <c r="B458" s="66">
        <v>6</v>
      </c>
      <c r="C458" s="63"/>
      <c r="D458" s="67">
        <v>5913</v>
      </c>
      <c r="E458" s="507" t="s">
        <v>2383</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2354</v>
      </c>
      <c r="F488" s="510"/>
      <c r="G488" s="510"/>
      <c r="H488" s="510"/>
      <c r="I488" s="511"/>
    </row>
    <row r="489" spans="1:9" ht="14.25" customHeight="1">
      <c r="A489" s="65" t="s">
        <v>381</v>
      </c>
      <c r="B489" s="66">
        <v>2</v>
      </c>
      <c r="C489" s="63"/>
      <c r="D489" s="67">
        <v>6621</v>
      </c>
      <c r="E489" s="507" t="s">
        <v>2356</v>
      </c>
      <c r="F489" s="507"/>
      <c r="G489" s="507"/>
      <c r="H489" s="507"/>
      <c r="I489" s="508"/>
    </row>
    <row r="490" spans="1:9" ht="14.25" customHeight="1">
      <c r="A490" s="65" t="s">
        <v>382</v>
      </c>
      <c r="B490" s="66">
        <v>9</v>
      </c>
      <c r="C490" s="63"/>
      <c r="D490" s="67">
        <v>6622</v>
      </c>
      <c r="E490" s="507" t="s">
        <v>2358</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2877</v>
      </c>
      <c r="F515" s="507"/>
      <c r="G515" s="507"/>
      <c r="H515" s="507"/>
      <c r="I515" s="508"/>
    </row>
    <row r="516" spans="1:9" ht="14.25" customHeight="1">
      <c r="A516" s="65" t="s">
        <v>1592</v>
      </c>
      <c r="B516" s="66">
        <v>5</v>
      </c>
      <c r="C516" s="63"/>
      <c r="D516" s="67">
        <v>7711</v>
      </c>
      <c r="E516" s="507" t="s">
        <v>2089</v>
      </c>
      <c r="F516" s="507"/>
      <c r="G516" s="507"/>
      <c r="H516" s="507"/>
      <c r="I516" s="508"/>
    </row>
    <row r="517" spans="1:9" ht="14.25" customHeight="1">
      <c r="A517" s="65" t="s">
        <v>1593</v>
      </c>
      <c r="B517" s="66">
        <v>14</v>
      </c>
      <c r="C517" s="63"/>
      <c r="D517" s="67">
        <v>7712</v>
      </c>
      <c r="E517" s="507" t="s">
        <v>2091</v>
      </c>
      <c r="F517" s="507"/>
      <c r="G517" s="507"/>
      <c r="H517" s="507"/>
      <c r="I517" s="508"/>
    </row>
    <row r="518" spans="1:9" ht="14.25" customHeight="1">
      <c r="A518" s="65" t="s">
        <v>1594</v>
      </c>
      <c r="B518" s="66">
        <v>8</v>
      </c>
      <c r="C518" s="63"/>
      <c r="D518" s="67">
        <v>7721</v>
      </c>
      <c r="E518" s="507" t="s">
        <v>2093</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2143</v>
      </c>
      <c r="F521" s="507"/>
      <c r="G521" s="507"/>
      <c r="H521" s="507"/>
      <c r="I521" s="508"/>
    </row>
    <row r="522" spans="1:9" ht="14.25" customHeight="1">
      <c r="A522" s="65" t="s">
        <v>1598</v>
      </c>
      <c r="B522" s="66">
        <v>10</v>
      </c>
      <c r="C522" s="63"/>
      <c r="D522" s="67">
        <v>7732</v>
      </c>
      <c r="E522" s="512" t="s">
        <v>2145</v>
      </c>
      <c r="F522" s="512"/>
      <c r="G522" s="512"/>
      <c r="H522" s="512"/>
      <c r="I522" s="513"/>
    </row>
    <row r="523" spans="1:9" ht="14.25" customHeight="1">
      <c r="A523" s="65" t="s">
        <v>1599</v>
      </c>
      <c r="B523" s="66">
        <v>15</v>
      </c>
      <c r="C523" s="63"/>
      <c r="D523" s="67">
        <v>7733</v>
      </c>
      <c r="E523" s="509" t="s">
        <v>2147</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2871</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2870</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2872</v>
      </c>
      <c r="F552" s="507"/>
      <c r="G552" s="507"/>
      <c r="H552" s="507"/>
      <c r="I552" s="508"/>
    </row>
    <row r="553" spans="1:9" ht="14.25" customHeight="1">
      <c r="A553" s="65" t="s">
        <v>458</v>
      </c>
      <c r="B553" s="66">
        <v>17</v>
      </c>
      <c r="C553" s="63"/>
      <c r="D553" s="67">
        <v>8422</v>
      </c>
      <c r="E553" s="507" t="s">
        <v>2873</v>
      </c>
      <c r="F553" s="507"/>
      <c r="G553" s="507"/>
      <c r="H553" s="507"/>
      <c r="I553" s="508"/>
    </row>
    <row r="554" spans="1:9" ht="14.25" customHeight="1">
      <c r="A554" s="65" t="s">
        <v>459</v>
      </c>
      <c r="B554" s="66">
        <v>7</v>
      </c>
      <c r="C554" s="63"/>
      <c r="D554" s="67">
        <v>8423</v>
      </c>
      <c r="E554" s="507" t="s">
        <v>2874</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2875</v>
      </c>
      <c r="F558" s="507"/>
      <c r="G558" s="507"/>
      <c r="H558" s="507"/>
      <c r="I558" s="508"/>
    </row>
    <row r="559" spans="1:9" ht="14.25" customHeight="1">
      <c r="A559" s="68" t="s">
        <v>464</v>
      </c>
      <c r="B559" s="69">
        <v>16</v>
      </c>
      <c r="C559" s="63"/>
      <c r="D559" s="67">
        <v>8520</v>
      </c>
      <c r="E559" s="507" t="s">
        <v>2876</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2082</v>
      </c>
      <c r="F566" s="507"/>
      <c r="G566" s="507"/>
      <c r="H566" s="507"/>
      <c r="I566" s="508"/>
    </row>
    <row r="567" spans="1:9" ht="14.25" customHeight="1">
      <c r="A567" s="63"/>
      <c r="B567" s="63"/>
      <c r="C567" s="63"/>
      <c r="D567" s="67">
        <v>8559</v>
      </c>
      <c r="E567" s="507" t="s">
        <v>2581</v>
      </c>
      <c r="F567" s="507"/>
      <c r="G567" s="507"/>
      <c r="H567" s="507"/>
      <c r="I567" s="508"/>
    </row>
    <row r="568" spans="1:9" ht="14.25" customHeight="1">
      <c r="A568" s="63"/>
      <c r="B568" s="63"/>
      <c r="C568" s="63"/>
      <c r="D568" s="67">
        <v>8560</v>
      </c>
      <c r="E568" s="507" t="s">
        <v>2583</v>
      </c>
      <c r="F568" s="507"/>
      <c r="G568" s="507"/>
      <c r="H568" s="507"/>
      <c r="I568" s="508"/>
    </row>
    <row r="569" spans="1:9" ht="14.25" customHeight="1">
      <c r="A569" s="63"/>
      <c r="B569" s="63"/>
      <c r="C569" s="63"/>
      <c r="D569" s="67">
        <v>8610</v>
      </c>
      <c r="E569" s="507" t="s">
        <v>2585</v>
      </c>
      <c r="F569" s="507"/>
      <c r="G569" s="507"/>
      <c r="H569" s="507"/>
      <c r="I569" s="508"/>
    </row>
    <row r="570" spans="1:9" ht="14.25" customHeight="1">
      <c r="A570" s="63"/>
      <c r="B570" s="63"/>
      <c r="C570" s="63"/>
      <c r="D570" s="67">
        <v>8621</v>
      </c>
      <c r="E570" s="507" t="s">
        <v>2587</v>
      </c>
      <c r="F570" s="507"/>
      <c r="G570" s="507"/>
      <c r="H570" s="507"/>
      <c r="I570" s="508"/>
    </row>
    <row r="571" spans="1:9" ht="14.25" customHeight="1">
      <c r="A571" s="63"/>
      <c r="B571" s="63"/>
      <c r="C571" s="63"/>
      <c r="D571" s="67">
        <v>8622</v>
      </c>
      <c r="E571" s="507" t="s">
        <v>2589</v>
      </c>
      <c r="F571" s="507"/>
      <c r="G571" s="507"/>
      <c r="H571" s="507"/>
      <c r="I571" s="508"/>
    </row>
    <row r="572" spans="1:9" ht="14.25" customHeight="1">
      <c r="A572" s="63"/>
      <c r="B572" s="63"/>
      <c r="C572" s="63"/>
      <c r="D572" s="67">
        <v>8623</v>
      </c>
      <c r="E572" s="507" t="s">
        <v>2591</v>
      </c>
      <c r="F572" s="507"/>
      <c r="G572" s="507"/>
      <c r="H572" s="507"/>
      <c r="I572" s="508"/>
    </row>
    <row r="573" spans="1:9" ht="14.25" customHeight="1">
      <c r="A573" s="63"/>
      <c r="B573" s="63"/>
      <c r="C573" s="63"/>
      <c r="D573" s="67">
        <v>8690</v>
      </c>
      <c r="E573" s="507" t="s">
        <v>2593</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2443</v>
      </c>
      <c r="F587" s="507"/>
      <c r="G587" s="507"/>
      <c r="H587" s="507"/>
      <c r="I587" s="508"/>
    </row>
    <row r="588" spans="1:9" ht="14.25" customHeight="1">
      <c r="A588" s="63"/>
      <c r="B588" s="63"/>
      <c r="C588" s="63"/>
      <c r="D588" s="67">
        <v>9104</v>
      </c>
      <c r="E588" s="507" t="s">
        <v>2445</v>
      </c>
      <c r="F588" s="507"/>
      <c r="G588" s="507"/>
      <c r="H588" s="507"/>
      <c r="I588" s="508"/>
    </row>
    <row r="589" spans="1:9" ht="14.25" customHeight="1">
      <c r="A589" s="63"/>
      <c r="B589" s="63"/>
      <c r="C589" s="63"/>
      <c r="D589" s="67">
        <v>9200</v>
      </c>
      <c r="E589" s="507" t="s">
        <v>2447</v>
      </c>
      <c r="F589" s="507"/>
      <c r="G589" s="507"/>
      <c r="H589" s="507"/>
      <c r="I589" s="508"/>
    </row>
    <row r="590" spans="1:9" ht="14.25" customHeight="1">
      <c r="A590" s="63"/>
      <c r="B590" s="63"/>
      <c r="C590" s="63"/>
      <c r="D590" s="67">
        <v>9311</v>
      </c>
      <c r="E590" s="507" t="s">
        <v>2449</v>
      </c>
      <c r="F590" s="507"/>
      <c r="G590" s="507"/>
      <c r="H590" s="507"/>
      <c r="I590" s="508"/>
    </row>
    <row r="591" spans="1:9" ht="14.25" customHeight="1">
      <c r="A591" s="63"/>
      <c r="B591" s="63"/>
      <c r="C591" s="63"/>
      <c r="D591" s="67">
        <v>9312</v>
      </c>
      <c r="E591" s="507" t="s">
        <v>2451</v>
      </c>
      <c r="F591" s="507"/>
      <c r="G591" s="507"/>
      <c r="H591" s="507"/>
      <c r="I591" s="508"/>
    </row>
    <row r="592" spans="1:9" ht="14.25" customHeight="1">
      <c r="A592" s="63"/>
      <c r="B592" s="63"/>
      <c r="C592" s="63"/>
      <c r="D592" s="67">
        <v>9313</v>
      </c>
      <c r="E592" s="507" t="s">
        <v>2453</v>
      </c>
      <c r="F592" s="507"/>
      <c r="G592" s="507"/>
      <c r="H592" s="507"/>
      <c r="I592" s="508"/>
    </row>
    <row r="593" spans="1:9" ht="14.25" customHeight="1">
      <c r="A593" s="63"/>
      <c r="B593" s="63"/>
      <c r="C593" s="63"/>
      <c r="D593" s="67">
        <v>9319</v>
      </c>
      <c r="E593" s="507" t="s">
        <v>2455</v>
      </c>
      <c r="F593" s="507"/>
      <c r="G593" s="507"/>
      <c r="H593" s="507"/>
      <c r="I593" s="508"/>
    </row>
    <row r="594" spans="1:9" ht="14.25" customHeight="1">
      <c r="A594" s="63"/>
      <c r="B594" s="63"/>
      <c r="C594" s="63"/>
      <c r="D594" s="67">
        <v>9321</v>
      </c>
      <c r="E594" s="507" t="s">
        <v>2457</v>
      </c>
      <c r="F594" s="507"/>
      <c r="G594" s="507"/>
      <c r="H594" s="507"/>
      <c r="I594" s="508"/>
    </row>
    <row r="595" spans="1:9" ht="14.25" customHeight="1">
      <c r="A595" s="63"/>
      <c r="B595" s="63"/>
      <c r="C595" s="63"/>
      <c r="D595" s="67">
        <v>9329</v>
      </c>
      <c r="E595" s="507" t="s">
        <v>2459</v>
      </c>
      <c r="F595" s="507"/>
      <c r="G595" s="507"/>
      <c r="H595" s="507"/>
      <c r="I595" s="508"/>
    </row>
    <row r="596" spans="1:9" ht="14.25" customHeight="1">
      <c r="A596" s="63"/>
      <c r="B596" s="63"/>
      <c r="C596" s="63"/>
      <c r="D596" s="67">
        <v>9411</v>
      </c>
      <c r="E596" s="507" t="s">
        <v>2461</v>
      </c>
      <c r="F596" s="507"/>
      <c r="G596" s="507"/>
      <c r="H596" s="507"/>
      <c r="I596" s="508"/>
    </row>
    <row r="597" spans="1:9" ht="14.25" customHeight="1">
      <c r="A597" s="63"/>
      <c r="B597" s="63"/>
      <c r="C597" s="63"/>
      <c r="D597" s="67">
        <v>9412</v>
      </c>
      <c r="E597" s="507" t="s">
        <v>2463</v>
      </c>
      <c r="F597" s="507"/>
      <c r="G597" s="507"/>
      <c r="H597" s="507"/>
      <c r="I597" s="508"/>
    </row>
    <row r="598" spans="1:9" ht="14.25" customHeight="1">
      <c r="A598" s="63"/>
      <c r="B598" s="63"/>
      <c r="C598" s="63"/>
      <c r="D598" s="67">
        <v>9420</v>
      </c>
      <c r="E598" s="507" t="s">
        <v>2465</v>
      </c>
      <c r="F598" s="507"/>
      <c r="G598" s="507"/>
      <c r="H598" s="507"/>
      <c r="I598" s="508"/>
    </row>
    <row r="599" spans="1:9" ht="14.25" customHeight="1">
      <c r="A599" s="63"/>
      <c r="B599" s="63"/>
      <c r="C599" s="63"/>
      <c r="D599" s="67">
        <v>9491</v>
      </c>
      <c r="E599" s="507" t="s">
        <v>2467</v>
      </c>
      <c r="F599" s="507"/>
      <c r="G599" s="507"/>
      <c r="H599" s="507"/>
      <c r="I599" s="508"/>
    </row>
    <row r="600" spans="1:9" ht="14.25" customHeight="1">
      <c r="A600" s="63"/>
      <c r="B600" s="63"/>
      <c r="C600" s="63"/>
      <c r="D600" s="67">
        <v>9492</v>
      </c>
      <c r="E600" s="507" t="s">
        <v>2469</v>
      </c>
      <c r="F600" s="507"/>
      <c r="G600" s="507"/>
      <c r="H600" s="507"/>
      <c r="I600" s="508"/>
    </row>
    <row r="601" spans="1:9" ht="14.25" customHeight="1">
      <c r="A601" s="63"/>
      <c r="B601" s="63"/>
      <c r="C601" s="63"/>
      <c r="D601" s="67">
        <v>9499</v>
      </c>
      <c r="E601" s="507" t="s">
        <v>2471</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2484</v>
      </c>
      <c r="F605" s="507"/>
      <c r="G605" s="507"/>
      <c r="H605" s="507"/>
      <c r="I605" s="508"/>
    </row>
    <row r="606" spans="1:9" ht="14.25" customHeight="1">
      <c r="A606" s="63"/>
      <c r="B606" s="63"/>
      <c r="C606" s="63"/>
      <c r="D606" s="67">
        <v>9523</v>
      </c>
      <c r="E606" s="507" t="s">
        <v>2486</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2751</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2862</v>
      </c>
      <c r="G1" s="209" t="s">
        <v>3043</v>
      </c>
      <c r="H1" s="209" t="s">
        <v>2865</v>
      </c>
      <c r="I1" s="277" t="s">
        <v>34</v>
      </c>
      <c r="J1" s="247"/>
      <c r="L1" t="s">
        <v>612</v>
      </c>
      <c r="M1" t="s">
        <v>885</v>
      </c>
    </row>
    <row r="2" spans="1:13" ht="30.75" customHeight="1">
      <c r="A2" s="266" t="s">
        <v>343</v>
      </c>
      <c r="B2" s="266" t="s">
        <v>2029</v>
      </c>
      <c r="C2" s="537" t="s">
        <v>2030</v>
      </c>
      <c r="D2" s="538"/>
      <c r="E2" s="538"/>
      <c r="F2" s="538"/>
      <c r="G2" s="538"/>
      <c r="H2" s="538"/>
      <c r="I2" s="538"/>
      <c r="J2" s="539"/>
      <c r="L2">
        <f>SUM(L4:L112)</f>
        <v>1</v>
      </c>
      <c r="M2">
        <f>SUM(M4:M112)</f>
        <v>0</v>
      </c>
    </row>
    <row r="3" spans="1:10" ht="19.5" customHeight="1">
      <c r="A3" s="525" t="s">
        <v>341</v>
      </c>
      <c r="B3" s="526"/>
      <c r="C3" s="526"/>
      <c r="D3" s="526"/>
      <c r="E3" s="526"/>
      <c r="F3" s="526"/>
      <c r="G3" s="526"/>
      <c r="H3" s="526"/>
      <c r="I3" s="526"/>
      <c r="J3" s="527"/>
    </row>
    <row r="4" spans="1:13" ht="50.25" customHeight="1">
      <c r="A4" s="236">
        <v>1</v>
      </c>
      <c r="B4" s="219" t="str">
        <f>IF(L4=1,"Pogreška",IF(M4=1,"Upozorenje","Ispravna"))</f>
        <v>Ispravna</v>
      </c>
      <c r="C4" s="528" t="s">
        <v>23</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127</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128</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787</v>
      </c>
      <c r="D7" s="532"/>
      <c r="E7" s="532"/>
      <c r="F7" s="532"/>
      <c r="G7" s="532"/>
      <c r="H7" s="532"/>
      <c r="I7" s="532"/>
      <c r="J7" s="533"/>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8" t="s">
        <v>40</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0" t="s">
        <v>1147</v>
      </c>
      <c r="D9" s="529"/>
      <c r="E9" s="529"/>
      <c r="F9" s="529"/>
      <c r="G9" s="529"/>
      <c r="H9" s="529"/>
      <c r="I9" s="529"/>
      <c r="J9" s="529"/>
      <c r="L9" s="245">
        <f>MAX(N9:O9)</f>
        <v>0</v>
      </c>
      <c r="M9">
        <v>0</v>
      </c>
      <c r="N9" s="245">
        <f>IF(MID(P9,3,1)&lt;&gt;".",1,0)</f>
        <v>0</v>
      </c>
      <c r="O9" s="245">
        <f>IF(MID(P9,7,1)&lt;&gt;",",1,0)</f>
        <v>0</v>
      </c>
      <c r="P9" s="246" t="str">
        <f>TEXT(RefStr!C9+10000.01,"#.##0,00")</f>
        <v>52.205,01</v>
      </c>
    </row>
    <row r="10" spans="1:18" ht="108.75" customHeight="1">
      <c r="A10" s="237">
        <f t="shared" si="0"/>
        <v>7</v>
      </c>
      <c r="B10" s="219" t="str">
        <f>IF(L10=1,"Pogreška",IF(M10=1,"Upozorenje","Ispravna"))</f>
        <v>Ispravna</v>
      </c>
      <c r="C10" s="530" t="s">
        <v>1759</v>
      </c>
      <c r="D10" s="543"/>
      <c r="E10" s="543"/>
      <c r="F10" s="543"/>
      <c r="G10" s="543"/>
      <c r="H10" s="543"/>
      <c r="I10" s="543"/>
      <c r="J10" s="543"/>
      <c r="L10">
        <f>MAX(N10:O10)</f>
        <v>0</v>
      </c>
      <c r="M10">
        <v>0</v>
      </c>
      <c r="N10">
        <f>IF(ISERROR(R10),0,1)</f>
        <v>0</v>
      </c>
      <c r="O10" s="245">
        <f>IF(ISERROR(Q10),0,1)</f>
        <v>0</v>
      </c>
      <c r="P10" s="246" t="str">
        <f ca="1">CELL("filename")</f>
        <v>D:\TAJANA SVI DOC\ZAVRŠNI RAČUN 2018\[ZAVRŠNI 2018 UDRUGA UMIROVLJENIKA.xls]GPRIZNPF</v>
      </c>
      <c r="Q10" s="246" t="e">
        <f>FIND(".XLSX",UPPER(P10),1)</f>
        <v>#VALUE!</v>
      </c>
      <c r="R10" s="1" t="e">
        <f>FIND(".XLSM",UPPER(P10),1)</f>
        <v>#VALUE!</v>
      </c>
    </row>
    <row r="11" spans="1:13" ht="75" customHeight="1">
      <c r="A11" s="237">
        <f t="shared" si="0"/>
        <v>8</v>
      </c>
      <c r="B11" s="219" t="str">
        <f>IF(L11=1,"Pogreška",IF(M11=1,"Upozorenje","Ispravna"))</f>
        <v>Ispravna</v>
      </c>
      <c r="C11" s="528" t="s">
        <v>1768</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24</v>
      </c>
      <c r="D12" s="529"/>
      <c r="E12" s="529"/>
      <c r="F12" s="529"/>
      <c r="G12" s="529"/>
      <c r="H12" s="529"/>
      <c r="I12" s="529"/>
      <c r="J12" s="529"/>
      <c r="L12">
        <f>IF(ISERROR(RefStr!I21),1,0)</f>
        <v>0</v>
      </c>
      <c r="M12">
        <f>IF(RefStr!I21=0,1,0)</f>
        <v>0</v>
      </c>
    </row>
    <row r="13" spans="1:10" ht="19.5" customHeight="1">
      <c r="A13" s="540" t="s">
        <v>342</v>
      </c>
      <c r="B13" s="541"/>
      <c r="C13" s="541"/>
      <c r="D13" s="541"/>
      <c r="E13" s="541"/>
      <c r="F13" s="541"/>
      <c r="G13" s="541"/>
      <c r="H13" s="541"/>
      <c r="I13" s="541"/>
      <c r="J13" s="542"/>
    </row>
    <row r="14" spans="1:13" ht="30" customHeight="1">
      <c r="A14" s="236">
        <f>INT(A12)+1</f>
        <v>10</v>
      </c>
      <c r="B14" s="219" t="str">
        <f t="shared" si="1"/>
        <v>Ispravna</v>
      </c>
      <c r="C14" s="528" t="s">
        <v>1474</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31" t="s">
        <v>1103</v>
      </c>
      <c r="D15" s="532"/>
      <c r="E15" s="532"/>
      <c r="F15" s="532"/>
      <c r="G15" s="532"/>
      <c r="H15" s="532"/>
      <c r="I15" s="532"/>
      <c r="J15" s="533"/>
      <c r="K15" s="10"/>
      <c r="L15" s="238">
        <f>IF(MIN(PRRAS!J19:K69,PRRAS!J73:K174,PRRAS!J176:K183,PRRAS!J186:K191,PRRAS!J193:K194)&lt;0,1,0)</f>
        <v>0</v>
      </c>
      <c r="M15">
        <v>0</v>
      </c>
    </row>
    <row r="16" spans="1:17" ht="49.5" customHeight="1">
      <c r="A16" s="237">
        <f t="shared" si="2"/>
        <v>12</v>
      </c>
      <c r="B16" s="219" t="str">
        <f t="shared" si="1"/>
        <v>Ispravna</v>
      </c>
      <c r="C16" s="534" t="s">
        <v>1475</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1427</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1476</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1477</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1478</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1479</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1480</v>
      </c>
      <c r="D22" s="529"/>
      <c r="E22" s="529"/>
      <c r="F22" s="529"/>
      <c r="G22" s="529"/>
      <c r="H22" s="529"/>
      <c r="I22" s="529"/>
      <c r="J22" s="529"/>
      <c r="K22" s="10"/>
      <c r="L22">
        <v>0</v>
      </c>
      <c r="M22" s="238">
        <f>IF(OR(N22&lt;&gt;P22,O22&lt;&gt;Q22),1,0)</f>
        <v>0</v>
      </c>
      <c r="N22" s="1">
        <f>IF(AND(PRRAS!K181=0,PRRAS!K180=0),0,1)</f>
        <v>0</v>
      </c>
      <c r="O22" s="1">
        <f>IF(AND(PRRAS!J181=0,PRRAS!J180=0),0,1)</f>
        <v>0</v>
      </c>
      <c r="P22" s="1">
        <f>IF(PRRAS!K74=0,0,1)</f>
        <v>0</v>
      </c>
      <c r="Q22" s="1">
        <f>IF(PRRAS!J74=0,0,1)</f>
        <v>0</v>
      </c>
    </row>
    <row r="23" spans="1:10" ht="19.5" customHeight="1">
      <c r="A23" s="540" t="s">
        <v>344</v>
      </c>
      <c r="B23" s="541"/>
      <c r="C23" s="541"/>
      <c r="D23" s="541"/>
      <c r="E23" s="541"/>
      <c r="F23" s="541"/>
      <c r="G23" s="541"/>
      <c r="H23" s="541"/>
      <c r="I23" s="541"/>
      <c r="J23" s="542"/>
    </row>
    <row r="24" spans="1:15" ht="31.5" customHeight="1">
      <c r="A24" s="236">
        <f>INT(A22)+1</f>
        <v>19</v>
      </c>
      <c r="B24" s="219" t="str">
        <f>IF(L24=1,"Pogreška",IF(M24=1,"Upozorenje","Ispravna"))</f>
        <v>Ispravna</v>
      </c>
      <c r="C24" s="531" t="s">
        <v>666</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2578</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1427</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2579</v>
      </c>
      <c r="D27" s="532"/>
      <c r="E27" s="532"/>
      <c r="F27" s="532"/>
      <c r="G27" s="532"/>
      <c r="H27" s="532"/>
      <c r="I27" s="532"/>
      <c r="J27" s="533"/>
      <c r="K27" s="10"/>
      <c r="L27" s="238">
        <f>IF(MIN(BIL!J19:K162,BIL!J164:K213,BIL!J215:K219,BIL!J221:K222)&lt;0,1,0)</f>
        <v>0</v>
      </c>
      <c r="M27">
        <v>0</v>
      </c>
    </row>
    <row r="28" spans="1:10" ht="19.5" customHeight="1">
      <c r="A28" s="544" t="s">
        <v>884</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8" t="s">
        <v>362</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2142</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1769</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4" t="s">
        <v>1771</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Pogreška</v>
      </c>
      <c r="C33" s="528" t="s">
        <v>391</v>
      </c>
      <c r="D33" s="529"/>
      <c r="E33" s="529"/>
      <c r="F33" s="529"/>
      <c r="G33" s="529"/>
      <c r="H33" s="529"/>
      <c r="I33" s="529"/>
      <c r="J33" s="529"/>
      <c r="L33" s="265">
        <f>MAX(N33:O33)</f>
        <v>1</v>
      </c>
      <c r="M33" s="287"/>
      <c r="N33" s="10">
        <f>IF(ABS(GPRIZNPF!J51+GPRIZNPF!J52+GPRIZNPF!J53-GPRIZNPF!J48-GPRIZNPF!J49)&gt;1,1,0)</f>
        <v>1</v>
      </c>
      <c r="O33" s="10">
        <f>IF(ABS(GPRIZNPF!K51+GPRIZNPF!K52+GPRIZNPF!K53-GPRIZNPF!K48-GPRIZNPF!K49)&gt;1,1,0)</f>
        <v>1</v>
      </c>
    </row>
    <row r="34" spans="1:15" ht="30" customHeight="1">
      <c r="A34" s="237">
        <f>INT(A33)+1</f>
        <v>28</v>
      </c>
      <c r="B34" s="219" t="str">
        <f t="shared" si="3"/>
        <v>Ispravna</v>
      </c>
      <c r="C34" s="528" t="s">
        <v>1770</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3043</v>
      </c>
      <c r="F1" s="209" t="s">
        <v>2862</v>
      </c>
      <c r="G1" s="209" t="s">
        <v>2865</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2744</v>
      </c>
      <c r="B4" s="546" t="s">
        <v>1842</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3036</v>
      </c>
      <c r="B6" s="546" t="s">
        <v>3037</v>
      </c>
      <c r="C6" s="547"/>
      <c r="D6" s="547"/>
      <c r="E6" s="547"/>
      <c r="F6" s="547"/>
      <c r="G6" s="547"/>
      <c r="H6" s="547"/>
      <c r="I6" s="548"/>
    </row>
    <row r="7" spans="1:9" ht="45" customHeight="1" hidden="1">
      <c r="A7" s="16" t="s">
        <v>3038</v>
      </c>
      <c r="B7" s="546" t="s">
        <v>3039</v>
      </c>
      <c r="C7" s="547"/>
      <c r="D7" s="547"/>
      <c r="E7" s="547"/>
      <c r="F7" s="547"/>
      <c r="G7" s="547"/>
      <c r="H7" s="547"/>
      <c r="I7" s="548"/>
    </row>
    <row r="8" spans="1:9" ht="62.25" customHeight="1" hidden="1">
      <c r="A8" s="16" t="s">
        <v>2679</v>
      </c>
      <c r="B8" s="546" t="s">
        <v>2473</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1919</v>
      </c>
      <c r="B10" s="549" t="s">
        <v>1921</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2862</v>
      </c>
      <c r="F1" s="209" t="s">
        <v>3043</v>
      </c>
      <c r="G1" s="209" t="s">
        <v>2865</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2426</v>
      </c>
      <c r="C4" s="320"/>
      <c r="D4" s="320"/>
      <c r="E4" s="320"/>
      <c r="F4" s="320"/>
      <c r="G4" s="320"/>
      <c r="H4" s="320"/>
      <c r="I4" s="320"/>
      <c r="J4" s="321"/>
    </row>
    <row r="5" spans="2:10" ht="59.25" customHeight="1">
      <c r="B5" s="328" t="s">
        <v>2743</v>
      </c>
      <c r="C5" s="329"/>
      <c r="D5" s="329"/>
      <c r="E5" s="329"/>
      <c r="F5" s="329"/>
      <c r="G5" s="329"/>
      <c r="H5" s="329"/>
      <c r="I5" s="329"/>
      <c r="J5" s="330"/>
    </row>
    <row r="6" spans="2:10" ht="53.25" customHeight="1">
      <c r="B6" s="325" t="s">
        <v>2594</v>
      </c>
      <c r="C6" s="326"/>
      <c r="D6" s="326"/>
      <c r="E6" s="326"/>
      <c r="F6" s="326"/>
      <c r="G6" s="326"/>
      <c r="H6" s="326"/>
      <c r="I6" s="326"/>
      <c r="J6" s="327"/>
    </row>
    <row r="7" spans="2:10" ht="72.75" customHeight="1">
      <c r="B7" s="322" t="s">
        <v>2595</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2742</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1920</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2026</v>
      </c>
      <c r="B1" s="6" t="s">
        <v>2031</v>
      </c>
      <c r="C1" s="6" t="s">
        <v>22</v>
      </c>
      <c r="D1" s="6" t="s">
        <v>3057</v>
      </c>
      <c r="E1" s="6" t="s">
        <v>3058</v>
      </c>
      <c r="F1" s="7" t="s">
        <v>2032</v>
      </c>
      <c r="G1" s="6" t="s">
        <v>3059</v>
      </c>
      <c r="H1" s="12" t="s">
        <v>3060</v>
      </c>
      <c r="I1" s="5" t="s">
        <v>3061</v>
      </c>
      <c r="J1" s="5" t="s">
        <v>154</v>
      </c>
    </row>
    <row r="2" spans="1:10" ht="12.75">
      <c r="A2" s="5">
        <f>PRRAS!I19</f>
        <v>1</v>
      </c>
      <c r="B2" s="5">
        <f>PRRAS!J19</f>
        <v>0</v>
      </c>
      <c r="C2" s="5">
        <f>PRRAS!K19</f>
        <v>0</v>
      </c>
      <c r="D2" s="8">
        <v>0</v>
      </c>
      <c r="E2" s="8">
        <v>0</v>
      </c>
      <c r="F2" s="7">
        <f>A2/100*B2+A2/50*C2</f>
        <v>0</v>
      </c>
      <c r="G2" s="9" t="str">
        <f>TRIM(UPPER(RefStr!C13))</f>
        <v>HR6523600001101734124</v>
      </c>
      <c r="H2" s="13">
        <v>0</v>
      </c>
      <c r="I2" s="9" t="s">
        <v>3062</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01374044</v>
      </c>
      <c r="I3" s="9" t="s">
        <v>3063</v>
      </c>
      <c r="J3" s="8">
        <f t="shared" si="0"/>
        <v>0</v>
      </c>
    </row>
    <row r="4" spans="1:10" ht="12.75">
      <c r="A4" s="5">
        <f>PRRAS!I21</f>
        <v>3</v>
      </c>
      <c r="B4" s="5">
        <f>PRRAS!J21</f>
        <v>0</v>
      </c>
      <c r="C4" s="5">
        <f>PRRAS!K21</f>
        <v>0</v>
      </c>
      <c r="D4" s="8">
        <v>0</v>
      </c>
      <c r="E4" s="8">
        <v>0</v>
      </c>
      <c r="F4" s="7">
        <f>A4/100*B4+A4/50*C4</f>
        <v>0</v>
      </c>
      <c r="G4" s="6" t="str">
        <f>IF(ISERROR(RefStr!C7),"-",UPPER(TRIM(RefStr!C7)))</f>
        <v>UDRUGA UMIROVLJENIKA OPĆINE VIDOVEC</v>
      </c>
      <c r="I4" s="9" t="s">
        <v>3064</v>
      </c>
      <c r="J4" s="8">
        <f t="shared" si="0"/>
        <v>0</v>
      </c>
    </row>
    <row r="5" spans="1:10" ht="12.75">
      <c r="A5" s="5">
        <f>PRRAS!I22</f>
        <v>4</v>
      </c>
      <c r="B5" s="5">
        <f>PRRAS!J22</f>
        <v>0</v>
      </c>
      <c r="C5" s="5">
        <f>PRRAS!K22</f>
        <v>0</v>
      </c>
      <c r="D5" s="8">
        <v>0</v>
      </c>
      <c r="E5" s="8">
        <v>0</v>
      </c>
      <c r="F5" s="7">
        <f aca="true" t="shared" si="1" ref="F5:F67">A5/100*B5+A5/50*C5</f>
        <v>0</v>
      </c>
      <c r="G5" s="6" t="str">
        <f>TEXT(INT(VALUE(RefStr!C9)),"00000")</f>
        <v>42205</v>
      </c>
      <c r="I5" s="9" t="s">
        <v>3065</v>
      </c>
      <c r="J5" s="8">
        <f t="shared" si="0"/>
        <v>0</v>
      </c>
    </row>
    <row r="6" spans="1:10" ht="12.75">
      <c r="A6" s="5">
        <f>PRRAS!I23</f>
        <v>5</v>
      </c>
      <c r="B6" s="5">
        <f>PRRAS!J23</f>
        <v>0</v>
      </c>
      <c r="C6" s="5">
        <f>PRRAS!K23</f>
        <v>0</v>
      </c>
      <c r="D6" s="8">
        <v>0</v>
      </c>
      <c r="E6" s="8">
        <v>0</v>
      </c>
      <c r="F6" s="7">
        <f t="shared" si="1"/>
        <v>0</v>
      </c>
      <c r="G6" s="6" t="str">
        <f>IF(ISERROR(RefStr!E9),"-",UPPER(TRIM(RefStr!E9)))</f>
        <v>VIDOVEC</v>
      </c>
      <c r="I6" s="9" t="s">
        <v>3066</v>
      </c>
      <c r="J6" s="8">
        <f t="shared" si="0"/>
        <v>0</v>
      </c>
    </row>
    <row r="7" spans="1:10" ht="12.75">
      <c r="A7" s="5">
        <f>PRRAS!I24</f>
        <v>6</v>
      </c>
      <c r="B7" s="5">
        <f>PRRAS!J24</f>
        <v>0</v>
      </c>
      <c r="C7" s="5">
        <f>PRRAS!K24</f>
        <v>0</v>
      </c>
      <c r="D7" s="8">
        <v>0</v>
      </c>
      <c r="E7" s="8">
        <v>0</v>
      </c>
      <c r="F7" s="7">
        <f t="shared" si="1"/>
        <v>0</v>
      </c>
      <c r="G7" s="6" t="str">
        <f>IF(ISERROR(RefStr!C11),"-",(TRIM(RefStr!C11)))</f>
        <v>TRG SV. VIDA 9</v>
      </c>
      <c r="I7" s="9" t="s">
        <v>3067</v>
      </c>
      <c r="J7" s="8">
        <f t="shared" si="0"/>
        <v>0</v>
      </c>
    </row>
    <row r="8" spans="1:10" ht="12.75">
      <c r="A8" s="5">
        <f>PRRAS!I25</f>
        <v>7</v>
      </c>
      <c r="B8" s="5">
        <f>PRRAS!J25</f>
        <v>0</v>
      </c>
      <c r="C8" s="5">
        <f>PRRAS!K25</f>
        <v>0</v>
      </c>
      <c r="D8" s="8">
        <v>0</v>
      </c>
      <c r="E8" s="8">
        <v>0</v>
      </c>
      <c r="F8" s="7">
        <f t="shared" si="1"/>
        <v>0</v>
      </c>
      <c r="G8" s="6" t="str">
        <f>TEXT(INT(VALUE(RefStr!C15)),"0000")</f>
        <v>8411</v>
      </c>
      <c r="I8" s="9" t="s">
        <v>3068</v>
      </c>
      <c r="J8" s="8">
        <f t="shared" si="0"/>
        <v>0</v>
      </c>
    </row>
    <row r="9" spans="1:10" ht="12.75">
      <c r="A9" s="5">
        <f>PRRAS!I26</f>
        <v>8</v>
      </c>
      <c r="B9" s="5">
        <f>PRRAS!J26</f>
        <v>0</v>
      </c>
      <c r="C9" s="5">
        <f>PRRAS!K26</f>
        <v>0</v>
      </c>
      <c r="D9" s="8">
        <v>0</v>
      </c>
      <c r="E9" s="8">
        <v>0</v>
      </c>
      <c r="F9" s="7">
        <f t="shared" si="1"/>
        <v>0</v>
      </c>
      <c r="G9" s="6" t="str">
        <f>IF(RefStr!J17&lt;&gt;"",TEXT(INT(VALUE(RefStr!J17)),"00"),"00")</f>
        <v>05</v>
      </c>
      <c r="I9" s="9" t="s">
        <v>3069</v>
      </c>
      <c r="J9" s="8">
        <f t="shared" si="0"/>
        <v>0</v>
      </c>
    </row>
    <row r="10" spans="1:10" ht="12.75">
      <c r="A10" s="5">
        <f>PRRAS!I27</f>
        <v>9</v>
      </c>
      <c r="B10" s="5">
        <f>PRRAS!J27</f>
        <v>0</v>
      </c>
      <c r="C10" s="5">
        <f>PRRAS!K27</f>
        <v>0</v>
      </c>
      <c r="D10" s="8">
        <v>0</v>
      </c>
      <c r="E10" s="8">
        <v>0</v>
      </c>
      <c r="F10" s="7">
        <f t="shared" si="1"/>
        <v>0</v>
      </c>
      <c r="G10" s="6" t="str">
        <f>TEXT(INT(VALUE(RefStr!C17)),"000")</f>
        <v>484</v>
      </c>
      <c r="I10" s="9" t="s">
        <v>3070</v>
      </c>
      <c r="J10" s="8">
        <f t="shared" si="0"/>
        <v>0</v>
      </c>
    </row>
    <row r="11" spans="1:10" ht="12.75">
      <c r="A11" s="5">
        <f>PRRAS!I28</f>
        <v>10</v>
      </c>
      <c r="B11" s="5">
        <f>PRRAS!J28</f>
        <v>0</v>
      </c>
      <c r="C11" s="5">
        <f>PRRAS!K28</f>
        <v>0</v>
      </c>
      <c r="D11" s="8">
        <v>0</v>
      </c>
      <c r="E11" s="8">
        <v>0</v>
      </c>
      <c r="F11" s="7">
        <f t="shared" si="1"/>
        <v>0</v>
      </c>
      <c r="G11" s="6" t="s">
        <v>155</v>
      </c>
      <c r="I11" s="11" t="s">
        <v>2663</v>
      </c>
      <c r="J11" s="8">
        <f t="shared" si="0"/>
        <v>0</v>
      </c>
    </row>
    <row r="12" spans="1:10" ht="12.75">
      <c r="A12" s="5">
        <f>PRRAS!I29</f>
        <v>11</v>
      </c>
      <c r="B12" s="5">
        <f>PRRAS!J29</f>
        <v>0</v>
      </c>
      <c r="C12" s="5">
        <f>PRRAS!K29</f>
        <v>0</v>
      </c>
      <c r="D12" s="8">
        <v>0</v>
      </c>
      <c r="E12" s="8">
        <v>0</v>
      </c>
      <c r="F12" s="7">
        <f t="shared" si="1"/>
        <v>0</v>
      </c>
      <c r="G12" s="6" t="s">
        <v>155</v>
      </c>
      <c r="I12" s="11" t="s">
        <v>2664</v>
      </c>
      <c r="J12" s="8">
        <f t="shared" si="0"/>
        <v>0</v>
      </c>
    </row>
    <row r="13" spans="1:10" ht="12.75">
      <c r="A13" s="5">
        <f>PRRAS!I30</f>
        <v>12</v>
      </c>
      <c r="B13" s="5">
        <f>PRRAS!J30</f>
        <v>0</v>
      </c>
      <c r="C13" s="5">
        <f>PRRAS!K30</f>
        <v>0</v>
      </c>
      <c r="D13" s="8">
        <v>0</v>
      </c>
      <c r="E13" s="8">
        <v>0</v>
      </c>
      <c r="F13" s="7">
        <f t="shared" si="1"/>
        <v>0</v>
      </c>
      <c r="G13" s="6" t="s">
        <v>155</v>
      </c>
      <c r="I13" s="11" t="s">
        <v>2665</v>
      </c>
      <c r="J13" s="8">
        <f t="shared" si="0"/>
        <v>0</v>
      </c>
    </row>
    <row r="14" spans="1:10" ht="12.75">
      <c r="A14" s="5">
        <f>PRRAS!I31</f>
        <v>13</v>
      </c>
      <c r="B14" s="5">
        <f>PRRAS!J31</f>
        <v>0</v>
      </c>
      <c r="C14" s="5">
        <f>PRRAS!K31</f>
        <v>0</v>
      </c>
      <c r="D14" s="8">
        <v>0</v>
      </c>
      <c r="E14" s="8">
        <v>0</v>
      </c>
      <c r="F14" s="7">
        <f t="shared" si="1"/>
        <v>0</v>
      </c>
      <c r="G14" s="6" t="s">
        <v>155</v>
      </c>
      <c r="I14" s="11" t="s">
        <v>2666</v>
      </c>
      <c r="J14" s="8">
        <f t="shared" si="0"/>
        <v>0</v>
      </c>
    </row>
    <row r="15" spans="1:10" ht="12.75">
      <c r="A15" s="5">
        <f>PRRAS!I32</f>
        <v>14</v>
      </c>
      <c r="B15" s="5">
        <f>PRRAS!J32</f>
        <v>0</v>
      </c>
      <c r="C15" s="5">
        <f>PRRAS!K32</f>
        <v>0</v>
      </c>
      <c r="D15" s="8">
        <v>0</v>
      </c>
      <c r="E15" s="8">
        <v>0</v>
      </c>
      <c r="F15" s="7">
        <f t="shared" si="1"/>
        <v>0</v>
      </c>
      <c r="G15" s="6" t="s">
        <v>155</v>
      </c>
      <c r="I15" s="11" t="s">
        <v>2667</v>
      </c>
      <c r="J15" s="8">
        <f t="shared" si="0"/>
        <v>0</v>
      </c>
    </row>
    <row r="16" spans="1:10" ht="12.75">
      <c r="A16" s="5">
        <f>PRRAS!I33</f>
        <v>15</v>
      </c>
      <c r="B16" s="5">
        <f>PRRAS!J33</f>
        <v>0</v>
      </c>
      <c r="C16" s="5">
        <f>PRRAS!K33</f>
        <v>0</v>
      </c>
      <c r="D16" s="8">
        <v>0</v>
      </c>
      <c r="E16" s="8">
        <v>0</v>
      </c>
      <c r="F16" s="7">
        <f t="shared" si="1"/>
        <v>0</v>
      </c>
      <c r="G16" s="6" t="s">
        <v>155</v>
      </c>
      <c r="I16" s="11" t="s">
        <v>2668</v>
      </c>
      <c r="J16" s="8">
        <f t="shared" si="0"/>
        <v>0</v>
      </c>
    </row>
    <row r="17" spans="1:10" ht="12.75">
      <c r="A17" s="5">
        <f>PRRAS!I34</f>
        <v>16</v>
      </c>
      <c r="B17" s="5">
        <f>PRRAS!J34</f>
        <v>0</v>
      </c>
      <c r="C17" s="5">
        <f>PRRAS!K34</f>
        <v>0</v>
      </c>
      <c r="D17" s="8">
        <v>0</v>
      </c>
      <c r="E17" s="8">
        <v>0</v>
      </c>
      <c r="F17" s="7">
        <f t="shared" si="1"/>
        <v>0</v>
      </c>
      <c r="G17" s="6" t="s">
        <v>155</v>
      </c>
      <c r="I17" s="11" t="s">
        <v>2669</v>
      </c>
      <c r="J17" s="8">
        <f t="shared" si="0"/>
        <v>0</v>
      </c>
    </row>
    <row r="18" spans="1:10" ht="12.75">
      <c r="A18" s="5">
        <f>PRRAS!I35</f>
        <v>17</v>
      </c>
      <c r="B18" s="5">
        <f>PRRAS!J35</f>
        <v>0</v>
      </c>
      <c r="C18" s="5">
        <f>PRRAS!K35</f>
        <v>0</v>
      </c>
      <c r="D18" s="8">
        <v>0</v>
      </c>
      <c r="E18" s="8">
        <v>0</v>
      </c>
      <c r="F18" s="7">
        <f t="shared" si="1"/>
        <v>0</v>
      </c>
      <c r="G18" s="6" t="str">
        <f>IF(ISERROR(RefStr!D39),"-",UPPER(TRIM(RefStr!D39)))</f>
        <v>IVAN BENČEK</v>
      </c>
      <c r="I18" s="11" t="s">
        <v>2670</v>
      </c>
      <c r="J18" s="8">
        <f t="shared" si="0"/>
        <v>0</v>
      </c>
    </row>
    <row r="19" spans="1:10" ht="12.75">
      <c r="A19" s="5">
        <f>PRRAS!I36</f>
        <v>18</v>
      </c>
      <c r="B19" s="5">
        <f>PRRAS!J36</f>
        <v>0</v>
      </c>
      <c r="C19" s="5">
        <f>PRRAS!K36</f>
        <v>0</v>
      </c>
      <c r="D19" s="8">
        <v>0</v>
      </c>
      <c r="E19" s="8">
        <v>0</v>
      </c>
      <c r="F19" s="7">
        <f t="shared" si="1"/>
        <v>0</v>
      </c>
      <c r="I19" s="11" t="s">
        <v>2671</v>
      </c>
      <c r="J19" s="8">
        <f t="shared" si="0"/>
        <v>0</v>
      </c>
    </row>
    <row r="20" spans="1:10" ht="12.75">
      <c r="A20" s="5">
        <f>PRRAS!I37</f>
        <v>19</v>
      </c>
      <c r="B20" s="5">
        <f>PRRAS!J37</f>
        <v>0</v>
      </c>
      <c r="C20" s="5">
        <f>PRRAS!K37</f>
        <v>0</v>
      </c>
      <c r="D20" s="8">
        <v>0</v>
      </c>
      <c r="E20" s="8">
        <v>0</v>
      </c>
      <c r="F20" s="7">
        <f t="shared" si="1"/>
        <v>0</v>
      </c>
      <c r="G20" s="6" t="str">
        <f>IF(ISERROR(RefStr!D43),"-",UPPER(TRIM(RefStr!D43)))</f>
        <v>TAJANA PAPEC</v>
      </c>
      <c r="I20" s="9" t="s">
        <v>2672</v>
      </c>
      <c r="J20" s="8">
        <f t="shared" si="0"/>
        <v>0</v>
      </c>
    </row>
    <row r="21" spans="1:10" ht="12.75">
      <c r="A21" s="5">
        <f>PRRAS!I38</f>
        <v>20</v>
      </c>
      <c r="B21" s="5">
        <f>PRRAS!J38</f>
        <v>0</v>
      </c>
      <c r="C21" s="5">
        <f>PRRAS!K38</f>
        <v>0</v>
      </c>
      <c r="D21" s="8">
        <v>0</v>
      </c>
      <c r="E21" s="8">
        <v>0</v>
      </c>
      <c r="F21" s="7">
        <f t="shared" si="1"/>
        <v>0</v>
      </c>
      <c r="G21" s="6" t="str">
        <f>IF(ISERROR(RefStr!D45),"-",UPPER(TRIM(RefStr!D45)))</f>
        <v>042391216</v>
      </c>
      <c r="I21" s="9" t="s">
        <v>2673</v>
      </c>
      <c r="J21" s="8">
        <f t="shared" si="0"/>
        <v>0</v>
      </c>
    </row>
    <row r="22" spans="1:10" ht="12.75">
      <c r="A22" s="5">
        <f>PRRAS!I39</f>
        <v>21</v>
      </c>
      <c r="B22" s="5">
        <f>PRRAS!J39</f>
        <v>0</v>
      </c>
      <c r="C22" s="5">
        <f>PRRAS!K39</f>
        <v>0</v>
      </c>
      <c r="D22" s="8">
        <v>0</v>
      </c>
      <c r="E22" s="8">
        <v>0</v>
      </c>
      <c r="F22" s="7">
        <f t="shared" si="1"/>
        <v>0</v>
      </c>
      <c r="G22" s="6">
        <f>IF(ISERROR(RefStr!D47),"-",UPPER(TRIM(RefStr!D47)))</f>
      </c>
      <c r="I22" s="11" t="s">
        <v>2674</v>
      </c>
      <c r="J22" s="8">
        <f t="shared" si="0"/>
        <v>0</v>
      </c>
    </row>
    <row r="23" spans="1:10" ht="12.75">
      <c r="A23" s="5">
        <f>PRRAS!I40</f>
        <v>22</v>
      </c>
      <c r="B23" s="5">
        <f>PRRAS!J40</f>
        <v>0</v>
      </c>
      <c r="C23" s="5">
        <f>PRRAS!K40</f>
        <v>0</v>
      </c>
      <c r="D23" s="8">
        <v>0</v>
      </c>
      <c r="E23" s="8">
        <v>0</v>
      </c>
      <c r="F23" s="7">
        <f t="shared" si="1"/>
        <v>0</v>
      </c>
      <c r="G23" s="6" t="str">
        <f>IF(ISERROR(RefStr!D49),"-",LOWER(TRIM(RefStr!D49)))</f>
        <v>tajana.papec@fina.hr</v>
      </c>
      <c r="I23" s="11" t="s">
        <v>2675</v>
      </c>
      <c r="J23" s="8">
        <f t="shared" si="0"/>
        <v>0</v>
      </c>
    </row>
    <row r="24" spans="1:10" ht="12.75">
      <c r="A24" s="5">
        <f>PRRAS!I41</f>
        <v>23</v>
      </c>
      <c r="B24" s="5">
        <f>PRRAS!J41</f>
        <v>0</v>
      </c>
      <c r="C24" s="5">
        <f>PRRAS!K41</f>
        <v>0</v>
      </c>
      <c r="D24" s="8">
        <v>0</v>
      </c>
      <c r="E24" s="8">
        <v>0</v>
      </c>
      <c r="F24" s="7">
        <f t="shared" si="1"/>
        <v>0</v>
      </c>
      <c r="I24" s="11" t="s">
        <v>2676</v>
      </c>
      <c r="J24" s="8">
        <f t="shared" si="0"/>
        <v>0</v>
      </c>
    </row>
    <row r="25" spans="1:10" ht="12.75">
      <c r="A25" s="5">
        <f>PRRAS!I42</f>
        <v>24</v>
      </c>
      <c r="B25" s="5">
        <f>PRRAS!J42</f>
        <v>0</v>
      </c>
      <c r="C25" s="5">
        <f>PRRAS!K42</f>
        <v>0</v>
      </c>
      <c r="D25" s="8">
        <v>0</v>
      </c>
      <c r="E25" s="8">
        <v>0</v>
      </c>
      <c r="F25" s="7">
        <f t="shared" si="1"/>
        <v>0</v>
      </c>
      <c r="I25" s="11" t="s">
        <v>2677</v>
      </c>
      <c r="J25" s="8">
        <f t="shared" si="0"/>
        <v>0</v>
      </c>
    </row>
    <row r="26" spans="1:10" ht="12.75">
      <c r="A26" s="5">
        <f>PRRAS!I43</f>
        <v>25</v>
      </c>
      <c r="B26" s="5">
        <f>PRRAS!J43</f>
        <v>0</v>
      </c>
      <c r="C26" s="5">
        <f>PRRAS!K43</f>
        <v>0</v>
      </c>
      <c r="D26" s="8">
        <v>0</v>
      </c>
      <c r="E26" s="8">
        <v>0</v>
      </c>
      <c r="F26" s="7">
        <f t="shared" si="1"/>
        <v>0</v>
      </c>
      <c r="G26" s="6" t="str">
        <f>MID(TRIM(RefStr!J15),1,4)</f>
        <v>2018</v>
      </c>
      <c r="I26" s="9" t="s">
        <v>2678</v>
      </c>
      <c r="J26" s="8">
        <f t="shared" si="0"/>
        <v>0</v>
      </c>
    </row>
    <row r="27" spans="1:10" ht="12.75">
      <c r="A27" s="5">
        <f>PRRAS!I44</f>
        <v>26</v>
      </c>
      <c r="B27" s="5">
        <f>PRRAS!J44</f>
        <v>0</v>
      </c>
      <c r="C27" s="5">
        <f>PRRAS!K44</f>
        <v>0</v>
      </c>
      <c r="D27" s="8">
        <v>0</v>
      </c>
      <c r="E27" s="8">
        <v>0</v>
      </c>
      <c r="F27" s="7">
        <f t="shared" si="1"/>
        <v>0</v>
      </c>
      <c r="G27" s="234">
        <f>SUM(F2:F172)</f>
        <v>0</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50978523090</v>
      </c>
      <c r="I38" s="9" t="s">
        <v>1860</v>
      </c>
      <c r="J38" s="8">
        <f t="shared" si="2"/>
        <v>0</v>
      </c>
    </row>
    <row r="39" spans="1:10" ht="12.75">
      <c r="A39" s="5">
        <f>PRRAS!I56</f>
        <v>38</v>
      </c>
      <c r="B39" s="5">
        <f>PRRAS!J56</f>
        <v>0</v>
      </c>
      <c r="C39" s="5">
        <f>PRRAS!K56</f>
        <v>0</v>
      </c>
      <c r="D39" s="8">
        <v>0</v>
      </c>
      <c r="E39" s="8">
        <v>0</v>
      </c>
      <c r="F39" s="7">
        <f t="shared" si="1"/>
        <v>0</v>
      </c>
      <c r="G39" s="6" t="str">
        <f>TEXT(INT(VALUE(RefStr!J9)),"00000")</f>
        <v>102845</v>
      </c>
      <c r="I39" s="9" t="s">
        <v>1859</v>
      </c>
      <c r="J39" s="8">
        <f t="shared" si="2"/>
        <v>0</v>
      </c>
    </row>
    <row r="40" spans="1:10" ht="12.75">
      <c r="A40" s="5">
        <f>PRRAS!I57</f>
        <v>39</v>
      </c>
      <c r="B40" s="5">
        <f>PRRAS!J57</f>
        <v>0</v>
      </c>
      <c r="C40" s="5">
        <f>PRRAS!K57</f>
        <v>0</v>
      </c>
      <c r="D40" s="8">
        <v>0</v>
      </c>
      <c r="E40" s="8">
        <v>0</v>
      </c>
      <c r="F40" s="7">
        <f t="shared" si="1"/>
        <v>0</v>
      </c>
      <c r="G40" s="6" t="str">
        <f>RefStr!J19</f>
        <v>NE</v>
      </c>
      <c r="I40" s="9" t="s">
        <v>1291</v>
      </c>
      <c r="J40" s="8">
        <f t="shared" si="2"/>
        <v>0</v>
      </c>
    </row>
    <row r="41" spans="1:10" ht="12.75">
      <c r="A41" s="5">
        <f>PRRAS!I58</f>
        <v>40</v>
      </c>
      <c r="B41" s="5">
        <f>PRRAS!J58</f>
        <v>0</v>
      </c>
      <c r="C41" s="5">
        <f>PRRAS!K58</f>
        <v>0</v>
      </c>
      <c r="D41" s="8">
        <v>0</v>
      </c>
      <c r="E41" s="8">
        <v>0</v>
      </c>
      <c r="F41" s="7">
        <f t="shared" si="1"/>
        <v>0</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50102.82</v>
      </c>
      <c r="I43" s="9" t="s">
        <v>2922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0</v>
      </c>
      <c r="C68" s="5">
        <f>PRRAS!K86</f>
        <v>0</v>
      </c>
      <c r="D68" s="8">
        <v>0</v>
      </c>
      <c r="E68" s="8">
        <v>0</v>
      </c>
      <c r="F68" s="7">
        <f aca="true" t="shared" si="4" ref="F68:F131">A68/100*B68+A68/50*C68</f>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0</v>
      </c>
      <c r="C149" s="5">
        <f>PRRAS!K167</f>
        <v>0</v>
      </c>
      <c r="D149" s="8">
        <v>0</v>
      </c>
      <c r="E149" s="8">
        <v>0</v>
      </c>
      <c r="F149" s="7">
        <f t="shared" si="7"/>
        <v>0</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0</v>
      </c>
      <c r="C157" s="5">
        <f>PRRAS!K176</f>
        <v>0</v>
      </c>
      <c r="D157" s="8">
        <v>0</v>
      </c>
      <c r="E157" s="8">
        <v>0</v>
      </c>
      <c r="F157" s="7">
        <f>A157/100*B157+A157/50*C157</f>
        <v>0</v>
      </c>
    </row>
    <row r="158" spans="1:6" ht="12.75">
      <c r="A158" s="5">
        <f>PRRAS!I177</f>
        <v>157</v>
      </c>
      <c r="B158" s="5">
        <f>PRRAS!J177</f>
        <v>0</v>
      </c>
      <c r="C158" s="5">
        <f>PRRAS!K177</f>
        <v>0</v>
      </c>
      <c r="D158" s="8">
        <v>0</v>
      </c>
      <c r="E158" s="8">
        <v>0</v>
      </c>
      <c r="F158" s="7">
        <f aca="true" t="shared" si="8" ref="F158:F172">A158/100*B158+A158/50*C158</f>
        <v>0</v>
      </c>
    </row>
    <row r="159" spans="1:6" ht="12.75">
      <c r="A159" s="5">
        <f>PRRAS!I178</f>
        <v>158</v>
      </c>
      <c r="B159" s="5">
        <f>PRRAS!J178</f>
        <v>0</v>
      </c>
      <c r="C159" s="5">
        <f>PRRAS!K178</f>
        <v>0</v>
      </c>
      <c r="D159" s="8">
        <v>0</v>
      </c>
      <c r="E159" s="8">
        <v>0</v>
      </c>
      <c r="F159" s="7">
        <f t="shared" si="8"/>
        <v>0</v>
      </c>
    </row>
    <row r="160" spans="1:6" ht="12.75">
      <c r="A160" s="5">
        <f>PRRAS!I179</f>
        <v>159</v>
      </c>
      <c r="B160" s="5">
        <f>PRRAS!J179</f>
        <v>0</v>
      </c>
      <c r="C160" s="5">
        <f>PRRAS!K179</f>
        <v>0</v>
      </c>
      <c r="D160" s="8">
        <v>0</v>
      </c>
      <c r="E160" s="8">
        <v>0</v>
      </c>
      <c r="F160" s="7">
        <f t="shared" si="8"/>
        <v>0</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2026</v>
      </c>
      <c r="B1" s="6" t="s">
        <v>2031</v>
      </c>
      <c r="C1" s="6" t="s">
        <v>22</v>
      </c>
      <c r="D1" s="6" t="s">
        <v>3057</v>
      </c>
      <c r="E1" s="6" t="s">
        <v>3058</v>
      </c>
      <c r="F1" s="7" t="s">
        <v>2032</v>
      </c>
      <c r="G1" s="6" t="s">
        <v>3059</v>
      </c>
      <c r="H1" s="12" t="s">
        <v>3060</v>
      </c>
      <c r="I1" s="5" t="s">
        <v>3061</v>
      </c>
      <c r="J1" s="5" t="s">
        <v>154</v>
      </c>
    </row>
    <row r="2" spans="1:10" ht="12.75">
      <c r="A2" s="5">
        <f>BIL!I19</f>
        <v>1</v>
      </c>
      <c r="B2" s="5">
        <f>BIL!J19</f>
        <v>0</v>
      </c>
      <c r="C2" s="5">
        <f>BIL!K19</f>
        <v>0</v>
      </c>
      <c r="D2" s="8">
        <v>0</v>
      </c>
      <c r="E2" s="8">
        <v>0</v>
      </c>
      <c r="F2" s="7">
        <f aca="true" t="shared" si="0" ref="F2:F65">A2/100*B2+A2/50*C2</f>
        <v>0</v>
      </c>
      <c r="G2" s="9" t="str">
        <f>TRIM(UPPER(RefStr!C13))</f>
        <v>HR6523600001101734124</v>
      </c>
      <c r="H2" s="13">
        <v>0</v>
      </c>
      <c r="I2" s="9" t="s">
        <v>3062</v>
      </c>
      <c r="J2" s="8">
        <f>ABS(B2-ROUND(B2,0))+ABS(C2-ROUND(C2,0))</f>
        <v>0</v>
      </c>
    </row>
    <row r="3" spans="1:10" ht="12.75">
      <c r="A3" s="5">
        <f>BIL!I20</f>
        <v>2</v>
      </c>
      <c r="B3" s="5">
        <f>BIL!J20</f>
        <v>0</v>
      </c>
      <c r="C3" s="5">
        <f>BIL!K20</f>
        <v>0</v>
      </c>
      <c r="D3" s="8">
        <v>0</v>
      </c>
      <c r="E3" s="8">
        <v>0</v>
      </c>
      <c r="F3" s="7">
        <f t="shared" si="0"/>
        <v>0</v>
      </c>
      <c r="G3" s="6" t="str">
        <f>TEXT(INT(VALUE(RefStr!J11)),"00000000")</f>
        <v>01374044</v>
      </c>
      <c r="I3" s="9" t="s">
        <v>3063</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UMIROVLJENIKA OPĆINE VIDOVEC</v>
      </c>
      <c r="I4" s="9" t="s">
        <v>3064</v>
      </c>
      <c r="J4" s="8">
        <f t="shared" si="1"/>
        <v>0</v>
      </c>
    </row>
    <row r="5" spans="1:10" ht="12.75">
      <c r="A5" s="5">
        <f>BIL!I22</f>
        <v>4</v>
      </c>
      <c r="B5" s="5">
        <f>BIL!J22</f>
        <v>0</v>
      </c>
      <c r="C5" s="5">
        <f>BIL!K22</f>
        <v>0</v>
      </c>
      <c r="D5" s="8">
        <v>0</v>
      </c>
      <c r="E5" s="8">
        <v>0</v>
      </c>
      <c r="F5" s="7">
        <f t="shared" si="0"/>
        <v>0</v>
      </c>
      <c r="G5" s="6" t="str">
        <f>TEXT(INT(VALUE(RefStr!C9)),"00000")</f>
        <v>42205</v>
      </c>
      <c r="I5" s="9" t="s">
        <v>3065</v>
      </c>
      <c r="J5" s="8">
        <f t="shared" si="1"/>
        <v>0</v>
      </c>
    </row>
    <row r="6" spans="1:10" ht="12.75">
      <c r="A6" s="5">
        <f>BIL!I23</f>
        <v>5</v>
      </c>
      <c r="B6" s="5">
        <f>BIL!J23</f>
        <v>0</v>
      </c>
      <c r="C6" s="5">
        <f>BIL!K23</f>
        <v>0</v>
      </c>
      <c r="D6" s="8">
        <v>0</v>
      </c>
      <c r="E6" s="8">
        <v>0</v>
      </c>
      <c r="F6" s="7">
        <f t="shared" si="0"/>
        <v>0</v>
      </c>
      <c r="G6" s="6" t="str">
        <f>IF(ISERROR(RefStr!E9),"-",UPPER(TRIM(RefStr!E9)))</f>
        <v>VIDOVEC</v>
      </c>
      <c r="I6" s="9" t="s">
        <v>3066</v>
      </c>
      <c r="J6" s="8">
        <f t="shared" si="1"/>
        <v>0</v>
      </c>
    </row>
    <row r="7" spans="1:10" ht="12.75">
      <c r="A7" s="5">
        <f>BIL!I24</f>
        <v>6</v>
      </c>
      <c r="B7" s="5">
        <f>BIL!J24</f>
        <v>0</v>
      </c>
      <c r="C7" s="5">
        <f>BIL!K24</f>
        <v>0</v>
      </c>
      <c r="D7" s="8">
        <v>0</v>
      </c>
      <c r="E7" s="8">
        <v>0</v>
      </c>
      <c r="F7" s="7">
        <f t="shared" si="0"/>
        <v>0</v>
      </c>
      <c r="G7" s="6" t="str">
        <f>IF(ISERROR(RefStr!C11),"-",(TRIM(RefStr!C11)))</f>
        <v>TRG SV. VIDA 9</v>
      </c>
      <c r="I7" s="9" t="s">
        <v>3067</v>
      </c>
      <c r="J7" s="8">
        <f t="shared" si="1"/>
        <v>0</v>
      </c>
    </row>
    <row r="8" spans="1:10" ht="12.75">
      <c r="A8" s="5">
        <f>BIL!I25</f>
        <v>7</v>
      </c>
      <c r="B8" s="5">
        <f>BIL!J25</f>
        <v>0</v>
      </c>
      <c r="C8" s="5">
        <f>BIL!K25</f>
        <v>0</v>
      </c>
      <c r="D8" s="8">
        <v>0</v>
      </c>
      <c r="E8" s="8">
        <v>0</v>
      </c>
      <c r="F8" s="7">
        <f t="shared" si="0"/>
        <v>0</v>
      </c>
      <c r="G8" s="6" t="str">
        <f>TEXT(INT(VALUE(RefStr!C15)),"0000")</f>
        <v>8411</v>
      </c>
      <c r="I8" s="9" t="s">
        <v>3068</v>
      </c>
      <c r="J8" s="8">
        <f t="shared" si="1"/>
        <v>0</v>
      </c>
    </row>
    <row r="9" spans="1:10" ht="12.75">
      <c r="A9" s="5">
        <f>BIL!I26</f>
        <v>8</v>
      </c>
      <c r="B9" s="5">
        <f>BIL!J26</f>
        <v>0</v>
      </c>
      <c r="C9" s="5">
        <f>BIL!K26</f>
        <v>0</v>
      </c>
      <c r="D9" s="8">
        <v>0</v>
      </c>
      <c r="E9" s="8">
        <v>0</v>
      </c>
      <c r="F9" s="7">
        <f t="shared" si="0"/>
        <v>0</v>
      </c>
      <c r="G9" s="6" t="str">
        <f>IF(RefStr!J17&lt;&gt;"",TEXT(INT(VALUE(RefStr!J17)),"00"),"00")</f>
        <v>05</v>
      </c>
      <c r="I9" s="9" t="s">
        <v>3069</v>
      </c>
      <c r="J9" s="8">
        <f t="shared" si="1"/>
        <v>0</v>
      </c>
    </row>
    <row r="10" spans="1:10" ht="12.75">
      <c r="A10" s="5">
        <f>BIL!I27</f>
        <v>9</v>
      </c>
      <c r="B10" s="5">
        <f>BIL!J27</f>
        <v>0</v>
      </c>
      <c r="C10" s="5">
        <f>BIL!K27</f>
        <v>0</v>
      </c>
      <c r="D10" s="8">
        <v>0</v>
      </c>
      <c r="E10" s="8">
        <v>0</v>
      </c>
      <c r="F10" s="7">
        <f t="shared" si="0"/>
        <v>0</v>
      </c>
      <c r="G10" s="6" t="str">
        <f>TEXT(INT(VALUE(RefStr!C17)),"000")</f>
        <v>484</v>
      </c>
      <c r="I10" s="9" t="s">
        <v>3070</v>
      </c>
      <c r="J10" s="8">
        <f t="shared" si="1"/>
        <v>0</v>
      </c>
    </row>
    <row r="11" spans="1:10" ht="12.75">
      <c r="A11" s="5">
        <f>BIL!I28</f>
        <v>10</v>
      </c>
      <c r="B11" s="5">
        <f>BIL!J28</f>
        <v>0</v>
      </c>
      <c r="C11" s="5">
        <f>BIL!K28</f>
        <v>0</v>
      </c>
      <c r="D11" s="8">
        <v>0</v>
      </c>
      <c r="E11" s="8">
        <v>0</v>
      </c>
      <c r="F11" s="7">
        <f t="shared" si="0"/>
        <v>0</v>
      </c>
      <c r="G11" s="6" t="s">
        <v>155</v>
      </c>
      <c r="I11" s="11" t="s">
        <v>2663</v>
      </c>
      <c r="J11" s="8">
        <f t="shared" si="1"/>
        <v>0</v>
      </c>
    </row>
    <row r="12" spans="1:10" ht="12.75">
      <c r="A12" s="5">
        <f>BIL!I29</f>
        <v>11</v>
      </c>
      <c r="B12" s="5">
        <f>BIL!J29</f>
        <v>0</v>
      </c>
      <c r="C12" s="5">
        <f>BIL!K29</f>
        <v>0</v>
      </c>
      <c r="D12" s="8">
        <v>0</v>
      </c>
      <c r="E12" s="8">
        <v>0</v>
      </c>
      <c r="F12" s="7">
        <f t="shared" si="0"/>
        <v>0</v>
      </c>
      <c r="G12" s="6" t="s">
        <v>155</v>
      </c>
      <c r="I12" s="11" t="s">
        <v>2664</v>
      </c>
      <c r="J12" s="8">
        <f t="shared" si="1"/>
        <v>0</v>
      </c>
    </row>
    <row r="13" spans="1:10" ht="12.75">
      <c r="A13" s="5">
        <f>BIL!I30</f>
        <v>12</v>
      </c>
      <c r="B13" s="5">
        <f>BIL!J30</f>
        <v>0</v>
      </c>
      <c r="C13" s="5">
        <f>BIL!K30</f>
        <v>0</v>
      </c>
      <c r="D13" s="8">
        <v>0</v>
      </c>
      <c r="E13" s="8">
        <v>0</v>
      </c>
      <c r="F13" s="7">
        <f t="shared" si="0"/>
        <v>0</v>
      </c>
      <c r="G13" s="6" t="s">
        <v>155</v>
      </c>
      <c r="I13" s="11" t="s">
        <v>2665</v>
      </c>
      <c r="J13" s="8">
        <f t="shared" si="1"/>
        <v>0</v>
      </c>
    </row>
    <row r="14" spans="1:10" ht="12.75">
      <c r="A14" s="5">
        <f>BIL!I31</f>
        <v>13</v>
      </c>
      <c r="B14" s="5">
        <f>BIL!J31</f>
        <v>0</v>
      </c>
      <c r="C14" s="5">
        <f>BIL!K31</f>
        <v>0</v>
      </c>
      <c r="D14" s="8">
        <v>0</v>
      </c>
      <c r="E14" s="8">
        <v>0</v>
      </c>
      <c r="F14" s="7">
        <f t="shared" si="0"/>
        <v>0</v>
      </c>
      <c r="G14" s="6" t="s">
        <v>155</v>
      </c>
      <c r="I14" s="11" t="s">
        <v>2666</v>
      </c>
      <c r="J14" s="8">
        <f t="shared" si="1"/>
        <v>0</v>
      </c>
    </row>
    <row r="15" spans="1:10" ht="12.75">
      <c r="A15" s="5">
        <f>BIL!I32</f>
        <v>14</v>
      </c>
      <c r="B15" s="5">
        <f>BIL!J32</f>
        <v>0</v>
      </c>
      <c r="C15" s="5">
        <f>BIL!K32</f>
        <v>0</v>
      </c>
      <c r="D15" s="8">
        <v>0</v>
      </c>
      <c r="E15" s="8">
        <v>0</v>
      </c>
      <c r="F15" s="7">
        <f t="shared" si="0"/>
        <v>0</v>
      </c>
      <c r="G15" s="6" t="s">
        <v>155</v>
      </c>
      <c r="I15" s="11" t="s">
        <v>2667</v>
      </c>
      <c r="J15" s="8">
        <f t="shared" si="1"/>
        <v>0</v>
      </c>
    </row>
    <row r="16" spans="1:10" ht="12.75">
      <c r="A16" s="5">
        <f>BIL!I33</f>
        <v>15</v>
      </c>
      <c r="B16" s="5">
        <f>BIL!J33</f>
        <v>0</v>
      </c>
      <c r="C16" s="5">
        <f>BIL!K33</f>
        <v>0</v>
      </c>
      <c r="D16" s="8">
        <v>0</v>
      </c>
      <c r="E16" s="8">
        <v>0</v>
      </c>
      <c r="F16" s="7">
        <f t="shared" si="0"/>
        <v>0</v>
      </c>
      <c r="G16" s="6" t="s">
        <v>155</v>
      </c>
      <c r="I16" s="11" t="s">
        <v>2668</v>
      </c>
      <c r="J16" s="8">
        <f t="shared" si="1"/>
        <v>0</v>
      </c>
    </row>
    <row r="17" spans="1:10" ht="12.75">
      <c r="A17" s="5">
        <f>BIL!I34</f>
        <v>16</v>
      </c>
      <c r="B17" s="5">
        <f>BIL!J34</f>
        <v>0</v>
      </c>
      <c r="C17" s="5">
        <f>BIL!K34</f>
        <v>0</v>
      </c>
      <c r="D17" s="8">
        <v>0</v>
      </c>
      <c r="E17" s="8">
        <v>0</v>
      </c>
      <c r="F17" s="7">
        <f t="shared" si="0"/>
        <v>0</v>
      </c>
      <c r="G17" s="6" t="s">
        <v>155</v>
      </c>
      <c r="I17" s="11" t="s">
        <v>2669</v>
      </c>
      <c r="J17" s="8">
        <f t="shared" si="1"/>
        <v>0</v>
      </c>
    </row>
    <row r="18" spans="1:10" ht="12.75">
      <c r="A18" s="5">
        <f>BIL!I35</f>
        <v>17</v>
      </c>
      <c r="B18" s="5">
        <f>BIL!J35</f>
        <v>0</v>
      </c>
      <c r="C18" s="5">
        <f>BIL!K35</f>
        <v>0</v>
      </c>
      <c r="D18" s="8">
        <v>0</v>
      </c>
      <c r="E18" s="8">
        <v>0</v>
      </c>
      <c r="F18" s="7">
        <f t="shared" si="0"/>
        <v>0</v>
      </c>
      <c r="G18" s="6" t="str">
        <f>IF(ISERROR(RefStr!D39),"-",UPPER(TRIM(RefStr!D39)))</f>
        <v>IVAN BENČEK</v>
      </c>
      <c r="I18" s="11" t="s">
        <v>2670</v>
      </c>
      <c r="J18" s="8">
        <f t="shared" si="1"/>
        <v>0</v>
      </c>
    </row>
    <row r="19" spans="1:10" ht="12.75">
      <c r="A19" s="5">
        <f>BIL!I36</f>
        <v>18</v>
      </c>
      <c r="B19" s="5">
        <f>BIL!J36</f>
        <v>0</v>
      </c>
      <c r="C19" s="5">
        <f>BIL!K36</f>
        <v>0</v>
      </c>
      <c r="D19" s="8">
        <v>0</v>
      </c>
      <c r="E19" s="8">
        <v>0</v>
      </c>
      <c r="F19" s="7">
        <f t="shared" si="0"/>
        <v>0</v>
      </c>
      <c r="I19" s="11" t="s">
        <v>2671</v>
      </c>
      <c r="J19" s="8">
        <f t="shared" si="1"/>
        <v>0</v>
      </c>
    </row>
    <row r="20" spans="1:10" ht="12.75">
      <c r="A20" s="5">
        <f>BIL!I37</f>
        <v>19</v>
      </c>
      <c r="B20" s="5">
        <f>BIL!J37</f>
        <v>0</v>
      </c>
      <c r="C20" s="5">
        <f>BIL!K37</f>
        <v>0</v>
      </c>
      <c r="D20" s="8">
        <v>0</v>
      </c>
      <c r="E20" s="8">
        <v>0</v>
      </c>
      <c r="F20" s="7">
        <f t="shared" si="0"/>
        <v>0</v>
      </c>
      <c r="G20" s="6" t="str">
        <f>IF(ISERROR(RefStr!D43),"-",UPPER(TRIM(RefStr!D43)))</f>
        <v>TAJANA PAPEC</v>
      </c>
      <c r="I20" s="9" t="s">
        <v>2672</v>
      </c>
      <c r="J20" s="8">
        <f t="shared" si="1"/>
        <v>0</v>
      </c>
    </row>
    <row r="21" spans="1:10" ht="12.75">
      <c r="A21" s="5">
        <f>BIL!I38</f>
        <v>20</v>
      </c>
      <c r="B21" s="5">
        <f>BIL!J38</f>
        <v>0</v>
      </c>
      <c r="C21" s="5">
        <f>BIL!K38</f>
        <v>0</v>
      </c>
      <c r="D21" s="8">
        <v>0</v>
      </c>
      <c r="E21" s="8">
        <v>0</v>
      </c>
      <c r="F21" s="7">
        <f t="shared" si="0"/>
        <v>0</v>
      </c>
      <c r="G21" s="6" t="str">
        <f>IF(ISERROR(RefStr!D45),"-",UPPER(TRIM(RefStr!D45)))</f>
        <v>042391216</v>
      </c>
      <c r="I21" s="9" t="s">
        <v>2673</v>
      </c>
      <c r="J21" s="8">
        <f t="shared" si="1"/>
        <v>0</v>
      </c>
    </row>
    <row r="22" spans="1:10" ht="12.75">
      <c r="A22" s="5">
        <f>BIL!I39</f>
        <v>21</v>
      </c>
      <c r="B22" s="5">
        <f>BIL!J39</f>
        <v>0</v>
      </c>
      <c r="C22" s="5">
        <f>BIL!K39</f>
        <v>0</v>
      </c>
      <c r="D22" s="8">
        <v>0</v>
      </c>
      <c r="E22" s="8">
        <v>0</v>
      </c>
      <c r="F22" s="7">
        <f t="shared" si="0"/>
        <v>0</v>
      </c>
      <c r="G22" s="6">
        <f>IF(ISERROR(RefStr!D47),"-",UPPER(TRIM(RefStr!D47)))</f>
      </c>
      <c r="I22" s="11" t="s">
        <v>2674</v>
      </c>
      <c r="J22" s="8">
        <f t="shared" si="1"/>
        <v>0</v>
      </c>
    </row>
    <row r="23" spans="1:10" ht="12.75">
      <c r="A23" s="5">
        <f>BIL!I40</f>
        <v>22</v>
      </c>
      <c r="B23" s="5">
        <f>BIL!J40</f>
        <v>0</v>
      </c>
      <c r="C23" s="5">
        <f>BIL!K40</f>
        <v>0</v>
      </c>
      <c r="D23" s="8">
        <v>0</v>
      </c>
      <c r="E23" s="8">
        <v>0</v>
      </c>
      <c r="F23" s="7">
        <f t="shared" si="0"/>
        <v>0</v>
      </c>
      <c r="G23" s="6" t="str">
        <f>IF(ISERROR(RefStr!D49),"-",LOWER(TRIM(RefStr!D49)))</f>
        <v>tajana.papec@fina.hr</v>
      </c>
      <c r="I23" s="11" t="s">
        <v>2675</v>
      </c>
      <c r="J23" s="8">
        <f t="shared" si="1"/>
        <v>0</v>
      </c>
    </row>
    <row r="24" spans="1:10" ht="12.75">
      <c r="A24" s="5">
        <f>BIL!I41</f>
        <v>23</v>
      </c>
      <c r="B24" s="5">
        <f>BIL!J41</f>
        <v>0</v>
      </c>
      <c r="C24" s="5">
        <f>BIL!K41</f>
        <v>0</v>
      </c>
      <c r="D24" s="8">
        <v>0</v>
      </c>
      <c r="E24" s="8">
        <v>0</v>
      </c>
      <c r="F24" s="7">
        <f t="shared" si="0"/>
        <v>0</v>
      </c>
      <c r="I24" s="11" t="s">
        <v>2676</v>
      </c>
      <c r="J24" s="8">
        <f t="shared" si="1"/>
        <v>0</v>
      </c>
    </row>
    <row r="25" spans="1:10" ht="12.75">
      <c r="A25" s="5">
        <f>BIL!I42</f>
        <v>24</v>
      </c>
      <c r="B25" s="5">
        <f>BIL!J42</f>
        <v>0</v>
      </c>
      <c r="C25" s="5">
        <f>BIL!K42</f>
        <v>0</v>
      </c>
      <c r="D25" s="8">
        <v>0</v>
      </c>
      <c r="E25" s="8">
        <v>0</v>
      </c>
      <c r="F25" s="7">
        <f t="shared" si="0"/>
        <v>0</v>
      </c>
      <c r="I25" s="11" t="s">
        <v>2677</v>
      </c>
      <c r="J25" s="8">
        <f t="shared" si="1"/>
        <v>0</v>
      </c>
    </row>
    <row r="26" spans="1:10" ht="12.75">
      <c r="A26" s="5">
        <f>BIL!I43</f>
        <v>25</v>
      </c>
      <c r="B26" s="5">
        <f>BIL!J43</f>
        <v>0</v>
      </c>
      <c r="C26" s="5">
        <f>BIL!K43</f>
        <v>0</v>
      </c>
      <c r="D26" s="8">
        <v>0</v>
      </c>
      <c r="E26" s="8">
        <v>0</v>
      </c>
      <c r="F26" s="7">
        <f t="shared" si="0"/>
        <v>0</v>
      </c>
      <c r="G26" s="6" t="str">
        <f>MID(TRIM(RefStr!J15),1,4)</f>
        <v>2018</v>
      </c>
      <c r="I26" s="9" t="s">
        <v>2678</v>
      </c>
      <c r="J26" s="8">
        <f t="shared" si="1"/>
        <v>0</v>
      </c>
    </row>
    <row r="27" spans="1:10" ht="12.75">
      <c r="A27" s="5">
        <f>BIL!I44</f>
        <v>26</v>
      </c>
      <c r="B27" s="5">
        <f>BIL!J44</f>
        <v>0</v>
      </c>
      <c r="C27" s="5">
        <f>BIL!K44</f>
        <v>0</v>
      </c>
      <c r="D27" s="8">
        <v>0</v>
      </c>
      <c r="E27" s="8">
        <v>0</v>
      </c>
      <c r="F27" s="7">
        <f t="shared" si="0"/>
        <v>0</v>
      </c>
      <c r="G27" s="234">
        <f>SUM(F2:F374)</f>
        <v>0</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50978523090</v>
      </c>
      <c r="I38" s="9" t="s">
        <v>1860</v>
      </c>
      <c r="J38" s="8">
        <f t="shared" si="1"/>
        <v>0</v>
      </c>
    </row>
    <row r="39" spans="1:10" ht="12.75">
      <c r="A39" s="5">
        <f>BIL!I56</f>
        <v>38</v>
      </c>
      <c r="B39" s="5">
        <f>BIL!J56</f>
        <v>0</v>
      </c>
      <c r="C39" s="5">
        <f>BIL!K56</f>
        <v>0</v>
      </c>
      <c r="D39" s="8">
        <v>0</v>
      </c>
      <c r="E39" s="8">
        <v>0</v>
      </c>
      <c r="F39" s="7">
        <f t="shared" si="0"/>
        <v>0</v>
      </c>
      <c r="G39" s="6" t="str">
        <f>TEXT(INT(VALUE(RefStr!J9)),"00000")</f>
        <v>102845</v>
      </c>
      <c r="I39" s="9" t="s">
        <v>1859</v>
      </c>
      <c r="J39" s="8">
        <f t="shared" si="1"/>
        <v>0</v>
      </c>
    </row>
    <row r="40" spans="1:10" ht="12.75">
      <c r="A40" s="5">
        <f>BIL!I57</f>
        <v>39</v>
      </c>
      <c r="B40" s="5">
        <f>BIL!J57</f>
        <v>0</v>
      </c>
      <c r="C40" s="5">
        <f>BIL!K57</f>
        <v>0</v>
      </c>
      <c r="D40" s="8">
        <v>0</v>
      </c>
      <c r="E40" s="8">
        <v>0</v>
      </c>
      <c r="F40" s="7">
        <f t="shared" si="0"/>
        <v>0</v>
      </c>
      <c r="G40" s="6" t="str">
        <f>RefStr!J19</f>
        <v>NE</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50102.82</v>
      </c>
      <c r="I43" s="9" t="s">
        <v>2922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0</v>
      </c>
      <c r="C257" s="5">
        <f>PRRAS!K73</f>
        <v>0</v>
      </c>
      <c r="D257" s="8">
        <v>0</v>
      </c>
      <c r="E257" s="8">
        <v>0</v>
      </c>
      <c r="F257" s="7">
        <f t="shared" si="8"/>
        <v>0</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0</v>
      </c>
      <c r="C270" s="5">
        <f>PRRAS!K86</f>
        <v>0</v>
      </c>
      <c r="D270" s="8">
        <v>0</v>
      </c>
      <c r="E270" s="8">
        <v>0</v>
      </c>
      <c r="F270" s="7">
        <f t="shared" si="10"/>
        <v>0</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0</v>
      </c>
      <c r="C290" s="5">
        <f>PRRAS!K106</f>
        <v>0</v>
      </c>
      <c r="D290" s="8">
        <v>0</v>
      </c>
      <c r="E290" s="8">
        <v>0</v>
      </c>
      <c r="F290" s="7">
        <f t="shared" si="10"/>
        <v>0</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0</v>
      </c>
      <c r="C299" s="5">
        <f>PRRAS!K115</f>
        <v>0</v>
      </c>
      <c r="D299" s="8">
        <v>0</v>
      </c>
      <c r="E299" s="8">
        <v>0</v>
      </c>
      <c r="F299" s="7">
        <f t="shared" si="10"/>
        <v>0</v>
      </c>
      <c r="J299" s="8">
        <f t="shared" si="11"/>
        <v>0</v>
      </c>
    </row>
    <row r="300" spans="1:10" ht="12.75">
      <c r="A300" s="5">
        <f>202+PRRAS!I116</f>
        <v>299</v>
      </c>
      <c r="B300" s="5">
        <f>PRRAS!J116</f>
        <v>0</v>
      </c>
      <c r="C300" s="5">
        <f>PRRAS!K116</f>
        <v>0</v>
      </c>
      <c r="D300" s="8">
        <v>0</v>
      </c>
      <c r="E300" s="8">
        <v>0</v>
      </c>
      <c r="F300" s="7">
        <f t="shared" si="10"/>
        <v>0</v>
      </c>
      <c r="J300" s="8">
        <f t="shared" si="11"/>
        <v>0</v>
      </c>
    </row>
    <row r="301" spans="1:10" ht="12.75">
      <c r="A301" s="5">
        <f>202+PRRAS!I117</f>
        <v>300</v>
      </c>
      <c r="B301" s="5">
        <f>PRRAS!J117</f>
        <v>0</v>
      </c>
      <c r="C301" s="5">
        <f>PRRAS!K117</f>
        <v>0</v>
      </c>
      <c r="D301" s="8">
        <v>0</v>
      </c>
      <c r="E301" s="8">
        <v>0</v>
      </c>
      <c r="F301" s="7">
        <f t="shared" si="10"/>
        <v>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0</v>
      </c>
      <c r="C312" s="5">
        <f>PRRAS!K128</f>
        <v>0</v>
      </c>
      <c r="D312" s="8">
        <v>0</v>
      </c>
      <c r="E312" s="8">
        <v>0</v>
      </c>
      <c r="F312" s="7">
        <f t="shared" si="10"/>
        <v>0</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0</v>
      </c>
      <c r="C318" s="5">
        <f>PRRAS!K134</f>
        <v>0</v>
      </c>
      <c r="D318" s="8">
        <v>0</v>
      </c>
      <c r="E318" s="8">
        <v>0</v>
      </c>
      <c r="F318" s="7">
        <f t="shared" si="10"/>
        <v>0</v>
      </c>
      <c r="J318" s="8">
        <f t="shared" si="11"/>
        <v>0</v>
      </c>
    </row>
    <row r="319" spans="1:10" ht="12.75">
      <c r="A319" s="5">
        <f>202+PRRAS!I135</f>
        <v>318</v>
      </c>
      <c r="B319" s="5">
        <f>PRRAS!J135</f>
        <v>0</v>
      </c>
      <c r="C319" s="5">
        <f>PRRAS!K135</f>
        <v>0</v>
      </c>
      <c r="D319" s="8">
        <v>0</v>
      </c>
      <c r="E319" s="8">
        <v>0</v>
      </c>
      <c r="F319" s="7">
        <f t="shared" si="10"/>
        <v>0</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0</v>
      </c>
      <c r="C351" s="5">
        <f>PRRAS!K167</f>
        <v>0</v>
      </c>
      <c r="D351" s="8">
        <v>0</v>
      </c>
      <c r="E351" s="8">
        <v>0</v>
      </c>
      <c r="F351" s="7">
        <f t="shared" si="12"/>
        <v>0</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0</v>
      </c>
      <c r="C359" s="5">
        <f>PRRAS!K176</f>
        <v>0</v>
      </c>
      <c r="D359" s="8">
        <v>0</v>
      </c>
      <c r="E359" s="8">
        <v>0</v>
      </c>
      <c r="F359" s="7">
        <f t="shared" si="12"/>
        <v>0</v>
      </c>
      <c r="J359" s="8">
        <f t="shared" si="13"/>
        <v>0</v>
      </c>
    </row>
    <row r="360" spans="1:10" ht="12.75">
      <c r="A360" s="5">
        <f>202+PRRAS!I177</f>
        <v>359</v>
      </c>
      <c r="B360" s="5">
        <f>PRRAS!J177</f>
        <v>0</v>
      </c>
      <c r="C360" s="5">
        <f>PRRAS!K177</f>
        <v>0</v>
      </c>
      <c r="D360" s="8">
        <v>0</v>
      </c>
      <c r="E360" s="8">
        <v>0</v>
      </c>
      <c r="F360" s="7">
        <f t="shared" si="12"/>
        <v>0</v>
      </c>
      <c r="J360" s="8">
        <f t="shared" si="13"/>
        <v>0</v>
      </c>
    </row>
    <row r="361" spans="1:10" ht="12.75">
      <c r="A361" s="5">
        <f>202+PRRAS!I178</f>
        <v>360</v>
      </c>
      <c r="B361" s="5">
        <f>PRRAS!J178</f>
        <v>0</v>
      </c>
      <c r="C361" s="5">
        <f>PRRAS!K178</f>
        <v>0</v>
      </c>
      <c r="D361" s="8">
        <v>0</v>
      </c>
      <c r="E361" s="8">
        <v>0</v>
      </c>
      <c r="F361" s="7">
        <f t="shared" si="12"/>
        <v>0</v>
      </c>
      <c r="J361" s="8">
        <f t="shared" si="13"/>
        <v>0</v>
      </c>
    </row>
    <row r="362" spans="1:10" ht="12.75">
      <c r="A362" s="5">
        <f>202+PRRAS!I179</f>
        <v>361</v>
      </c>
      <c r="B362" s="5">
        <f>PRRAS!J179</f>
        <v>0</v>
      </c>
      <c r="C362" s="5">
        <f>PRRAS!K179</f>
        <v>0</v>
      </c>
      <c r="D362" s="8">
        <v>0</v>
      </c>
      <c r="E362" s="8">
        <v>0</v>
      </c>
      <c r="F362" s="7">
        <f t="shared" si="12"/>
        <v>0</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2026</v>
      </c>
      <c r="B1" s="6" t="s">
        <v>2031</v>
      </c>
      <c r="C1" s="6" t="s">
        <v>22</v>
      </c>
      <c r="D1" s="6" t="s">
        <v>3057</v>
      </c>
      <c r="E1" s="6" t="s">
        <v>3058</v>
      </c>
      <c r="F1" s="7" t="s">
        <v>2032</v>
      </c>
      <c r="G1" s="6" t="s">
        <v>3059</v>
      </c>
      <c r="H1" s="12" t="s">
        <v>3060</v>
      </c>
      <c r="I1" s="5" t="s">
        <v>3061</v>
      </c>
      <c r="J1" s="5" t="s">
        <v>154</v>
      </c>
    </row>
    <row r="2" spans="1:10" ht="12.75">
      <c r="A2" s="5">
        <v>1</v>
      </c>
      <c r="B2" s="8">
        <v>0</v>
      </c>
      <c r="C2" s="8">
        <v>0</v>
      </c>
      <c r="D2" s="8">
        <v>0</v>
      </c>
      <c r="E2" s="8">
        <v>0</v>
      </c>
      <c r="F2" s="7">
        <f aca="true" t="shared" si="0" ref="F2:F33">A2/100*B2+A2/50*C2</f>
        <v>0</v>
      </c>
      <c r="G2" s="9" t="str">
        <f>TRIM(UPPER(RefStr!C13))</f>
        <v>HR6523600001101734124</v>
      </c>
      <c r="H2" s="13">
        <v>0</v>
      </c>
      <c r="I2" s="9" t="s">
        <v>3062</v>
      </c>
      <c r="J2" s="8">
        <f aca="true" t="shared" si="1" ref="J2:J33">ABS(B2-ROUND(B2,0))+ABS(C2-ROUND(C2,0))</f>
        <v>0</v>
      </c>
    </row>
    <row r="3" spans="1:10" ht="12.75">
      <c r="A3" s="5">
        <v>2</v>
      </c>
      <c r="B3" s="8">
        <v>0</v>
      </c>
      <c r="C3" s="8">
        <v>0</v>
      </c>
      <c r="D3" s="8">
        <v>0</v>
      </c>
      <c r="E3" s="8">
        <v>0</v>
      </c>
      <c r="F3" s="7">
        <f t="shared" si="0"/>
        <v>0</v>
      </c>
      <c r="G3" s="6" t="str">
        <f>TEXT(INT(VALUE(RefStr!J11)),"00000000")</f>
        <v>01374044</v>
      </c>
      <c r="I3" s="9" t="s">
        <v>3063</v>
      </c>
      <c r="J3" s="8">
        <f t="shared" si="1"/>
        <v>0</v>
      </c>
    </row>
    <row r="4" spans="1:10" ht="12.75">
      <c r="A4" s="5">
        <v>3</v>
      </c>
      <c r="B4" s="8">
        <v>0</v>
      </c>
      <c r="C4" s="8">
        <v>0</v>
      </c>
      <c r="D4" s="8">
        <v>0</v>
      </c>
      <c r="E4" s="8">
        <v>0</v>
      </c>
      <c r="F4" s="7">
        <f t="shared" si="0"/>
        <v>0</v>
      </c>
      <c r="G4" s="6" t="str">
        <f>IF(ISERROR(RefStr!C7),"-",UPPER(TRIM(RefStr!C7)))</f>
        <v>UDRUGA UMIROVLJENIKA OPĆINE VIDOVEC</v>
      </c>
      <c r="I4" s="9" t="s">
        <v>3064</v>
      </c>
      <c r="J4" s="8">
        <f t="shared" si="1"/>
        <v>0</v>
      </c>
    </row>
    <row r="5" spans="1:10" ht="12.75">
      <c r="A5" s="5">
        <v>4</v>
      </c>
      <c r="B5" s="8">
        <v>0</v>
      </c>
      <c r="C5" s="8">
        <v>0</v>
      </c>
      <c r="D5" s="8">
        <v>0</v>
      </c>
      <c r="E5" s="8">
        <v>0</v>
      </c>
      <c r="F5" s="7">
        <f t="shared" si="0"/>
        <v>0</v>
      </c>
      <c r="G5" s="6" t="str">
        <f>TEXT(INT(VALUE(RefStr!C9)),"00000")</f>
        <v>42205</v>
      </c>
      <c r="I5" s="9" t="s">
        <v>3065</v>
      </c>
      <c r="J5" s="8">
        <f t="shared" si="1"/>
        <v>0</v>
      </c>
    </row>
    <row r="6" spans="1:10" ht="12.75">
      <c r="A6" s="5">
        <v>5</v>
      </c>
      <c r="B6" s="8">
        <v>0</v>
      </c>
      <c r="C6" s="8">
        <v>0</v>
      </c>
      <c r="D6" s="8">
        <v>0</v>
      </c>
      <c r="E6" s="8">
        <v>0</v>
      </c>
      <c r="F6" s="7">
        <f t="shared" si="0"/>
        <v>0</v>
      </c>
      <c r="G6" s="6" t="str">
        <f>IF(ISERROR(RefStr!E9),"-",UPPER(TRIM(RefStr!E9)))</f>
        <v>VIDOVEC</v>
      </c>
      <c r="I6" s="9" t="s">
        <v>3066</v>
      </c>
      <c r="J6" s="8">
        <f t="shared" si="1"/>
        <v>0</v>
      </c>
    </row>
    <row r="7" spans="1:10" ht="12.75">
      <c r="A7" s="5">
        <v>6</v>
      </c>
      <c r="B7" s="8">
        <v>0</v>
      </c>
      <c r="C7" s="8">
        <v>0</v>
      </c>
      <c r="D7" s="8">
        <v>0</v>
      </c>
      <c r="E7" s="8">
        <v>0</v>
      </c>
      <c r="F7" s="7">
        <f t="shared" si="0"/>
        <v>0</v>
      </c>
      <c r="G7" s="6" t="str">
        <f>IF(ISERROR(RefStr!C11),"-",(TRIM(RefStr!C11)))</f>
        <v>TRG SV. VIDA 9</v>
      </c>
      <c r="I7" s="9" t="s">
        <v>3067</v>
      </c>
      <c r="J7" s="8">
        <f t="shared" si="1"/>
        <v>0</v>
      </c>
    </row>
    <row r="8" spans="1:10" ht="12.75">
      <c r="A8" s="5">
        <v>7</v>
      </c>
      <c r="B8" s="8">
        <v>0</v>
      </c>
      <c r="C8" s="8">
        <v>0</v>
      </c>
      <c r="D8" s="8">
        <v>0</v>
      </c>
      <c r="E8" s="8">
        <v>0</v>
      </c>
      <c r="F8" s="7">
        <f t="shared" si="0"/>
        <v>0</v>
      </c>
      <c r="G8" s="6" t="str">
        <f>TEXT(INT(VALUE(RefStr!C15)),"0000")</f>
        <v>8411</v>
      </c>
      <c r="I8" s="9" t="s">
        <v>3068</v>
      </c>
      <c r="J8" s="8">
        <f t="shared" si="1"/>
        <v>0</v>
      </c>
    </row>
    <row r="9" spans="1:10" ht="12.75">
      <c r="A9" s="5">
        <v>8</v>
      </c>
      <c r="B9" s="8">
        <v>0</v>
      </c>
      <c r="C9" s="8">
        <v>0</v>
      </c>
      <c r="D9" s="8">
        <v>0</v>
      </c>
      <c r="E9" s="8">
        <v>0</v>
      </c>
      <c r="F9" s="7">
        <f t="shared" si="0"/>
        <v>0</v>
      </c>
      <c r="G9" s="6" t="str">
        <f>IF(RefStr!J17&lt;&gt;"",TEXT(INT(VALUE(RefStr!J17)),"00"),"00")</f>
        <v>05</v>
      </c>
      <c r="I9" s="9" t="s">
        <v>3069</v>
      </c>
      <c r="J9" s="8">
        <f t="shared" si="1"/>
        <v>0</v>
      </c>
    </row>
    <row r="10" spans="1:10" ht="12.75">
      <c r="A10" s="5">
        <v>9</v>
      </c>
      <c r="B10" s="8">
        <v>0</v>
      </c>
      <c r="C10" s="8">
        <v>0</v>
      </c>
      <c r="D10" s="8">
        <v>0</v>
      </c>
      <c r="E10" s="8">
        <v>0</v>
      </c>
      <c r="F10" s="7">
        <f t="shared" si="0"/>
        <v>0</v>
      </c>
      <c r="G10" s="6" t="str">
        <f>TEXT(INT(VALUE(RefStr!C17)),"000")</f>
        <v>484</v>
      </c>
      <c r="I10" s="9" t="s">
        <v>3070</v>
      </c>
      <c r="J10" s="8">
        <f t="shared" si="1"/>
        <v>0</v>
      </c>
    </row>
    <row r="11" spans="1:10" ht="12.75">
      <c r="A11" s="5">
        <v>10</v>
      </c>
      <c r="B11" s="8">
        <v>0</v>
      </c>
      <c r="C11" s="8">
        <v>0</v>
      </c>
      <c r="D11" s="8">
        <v>0</v>
      </c>
      <c r="E11" s="8">
        <v>0</v>
      </c>
      <c r="F11" s="7">
        <f t="shared" si="0"/>
        <v>0</v>
      </c>
      <c r="G11" s="6" t="s">
        <v>155</v>
      </c>
      <c r="I11" s="11" t="s">
        <v>2663</v>
      </c>
      <c r="J11" s="8">
        <f t="shared" si="1"/>
        <v>0</v>
      </c>
    </row>
    <row r="12" spans="1:10" ht="12.75">
      <c r="A12" s="5">
        <v>11</v>
      </c>
      <c r="B12" s="8">
        <v>0</v>
      </c>
      <c r="C12" s="8">
        <v>0</v>
      </c>
      <c r="D12" s="8">
        <v>0</v>
      </c>
      <c r="E12" s="8">
        <v>0</v>
      </c>
      <c r="F12" s="7">
        <f t="shared" si="0"/>
        <v>0</v>
      </c>
      <c r="G12" s="6" t="s">
        <v>155</v>
      </c>
      <c r="I12" s="11" t="s">
        <v>2664</v>
      </c>
      <c r="J12" s="8">
        <f t="shared" si="1"/>
        <v>0</v>
      </c>
    </row>
    <row r="13" spans="1:10" ht="12.75">
      <c r="A13" s="5">
        <v>12</v>
      </c>
      <c r="B13" s="8">
        <v>0</v>
      </c>
      <c r="C13" s="8">
        <v>0</v>
      </c>
      <c r="D13" s="8">
        <v>0</v>
      </c>
      <c r="E13" s="8">
        <v>0</v>
      </c>
      <c r="F13" s="7">
        <f t="shared" si="0"/>
        <v>0</v>
      </c>
      <c r="G13" s="6" t="s">
        <v>155</v>
      </c>
      <c r="I13" s="11" t="s">
        <v>2665</v>
      </c>
      <c r="J13" s="8">
        <f t="shared" si="1"/>
        <v>0</v>
      </c>
    </row>
    <row r="14" spans="1:10" ht="12.75">
      <c r="A14" s="5">
        <v>13</v>
      </c>
      <c r="B14" s="8">
        <v>0</v>
      </c>
      <c r="C14" s="8">
        <v>0</v>
      </c>
      <c r="D14" s="8">
        <v>0</v>
      </c>
      <c r="E14" s="8">
        <v>0</v>
      </c>
      <c r="F14" s="7">
        <f t="shared" si="0"/>
        <v>0</v>
      </c>
      <c r="G14" s="6" t="s">
        <v>155</v>
      </c>
      <c r="I14" s="11" t="s">
        <v>2666</v>
      </c>
      <c r="J14" s="8">
        <f t="shared" si="1"/>
        <v>0</v>
      </c>
    </row>
    <row r="15" spans="1:10" ht="12.75">
      <c r="A15" s="5">
        <v>14</v>
      </c>
      <c r="B15" s="8">
        <v>0</v>
      </c>
      <c r="C15" s="8">
        <v>0</v>
      </c>
      <c r="D15" s="8">
        <v>0</v>
      </c>
      <c r="E15" s="8">
        <v>0</v>
      </c>
      <c r="F15" s="7">
        <f t="shared" si="0"/>
        <v>0</v>
      </c>
      <c r="G15" s="6" t="s">
        <v>155</v>
      </c>
      <c r="I15" s="11" t="s">
        <v>2667</v>
      </c>
      <c r="J15" s="8">
        <f t="shared" si="1"/>
        <v>0</v>
      </c>
    </row>
    <row r="16" spans="1:10" ht="12.75">
      <c r="A16" s="5">
        <v>15</v>
      </c>
      <c r="B16" s="8">
        <v>0</v>
      </c>
      <c r="C16" s="8">
        <v>0</v>
      </c>
      <c r="D16" s="8">
        <v>0</v>
      </c>
      <c r="E16" s="8">
        <v>0</v>
      </c>
      <c r="F16" s="7">
        <f t="shared" si="0"/>
        <v>0</v>
      </c>
      <c r="G16" s="6" t="s">
        <v>155</v>
      </c>
      <c r="I16" s="11" t="s">
        <v>2668</v>
      </c>
      <c r="J16" s="8">
        <f t="shared" si="1"/>
        <v>0</v>
      </c>
    </row>
    <row r="17" spans="1:10" ht="12.75">
      <c r="A17" s="5">
        <v>16</v>
      </c>
      <c r="B17" s="8">
        <v>0</v>
      </c>
      <c r="C17" s="8">
        <v>0</v>
      </c>
      <c r="D17" s="8">
        <v>0</v>
      </c>
      <c r="E17" s="8">
        <v>0</v>
      </c>
      <c r="F17" s="7">
        <f t="shared" si="0"/>
        <v>0</v>
      </c>
      <c r="G17" s="6" t="s">
        <v>155</v>
      </c>
      <c r="I17" s="11" t="s">
        <v>2669</v>
      </c>
      <c r="J17" s="8">
        <f t="shared" si="1"/>
        <v>0</v>
      </c>
    </row>
    <row r="18" spans="1:10" ht="12.75">
      <c r="A18" s="5">
        <v>17</v>
      </c>
      <c r="B18" s="8">
        <v>0</v>
      </c>
      <c r="C18" s="8">
        <v>0</v>
      </c>
      <c r="D18" s="8">
        <v>0</v>
      </c>
      <c r="E18" s="8">
        <v>0</v>
      </c>
      <c r="F18" s="7">
        <f t="shared" si="0"/>
        <v>0</v>
      </c>
      <c r="G18" s="6" t="str">
        <f>IF(ISERROR(RefStr!D39),"-",UPPER(TRIM(RefStr!D39)))</f>
        <v>IVAN BENČEK</v>
      </c>
      <c r="I18" s="11" t="s">
        <v>2670</v>
      </c>
      <c r="J18" s="8">
        <f t="shared" si="1"/>
        <v>0</v>
      </c>
    </row>
    <row r="19" spans="1:10" ht="12.75">
      <c r="A19" s="5">
        <v>18</v>
      </c>
      <c r="B19" s="8">
        <v>0</v>
      </c>
      <c r="C19" s="8">
        <v>0</v>
      </c>
      <c r="D19" s="8">
        <v>0</v>
      </c>
      <c r="E19" s="8">
        <v>0</v>
      </c>
      <c r="F19" s="7">
        <f t="shared" si="0"/>
        <v>0</v>
      </c>
      <c r="I19" s="11" t="s">
        <v>2671</v>
      </c>
      <c r="J19" s="8">
        <f t="shared" si="1"/>
        <v>0</v>
      </c>
    </row>
    <row r="20" spans="1:10" ht="12.75">
      <c r="A20" s="5">
        <v>19</v>
      </c>
      <c r="B20" s="8">
        <v>0</v>
      </c>
      <c r="C20" s="8">
        <v>0</v>
      </c>
      <c r="D20" s="8">
        <v>0</v>
      </c>
      <c r="E20" s="8">
        <v>0</v>
      </c>
      <c r="F20" s="7">
        <f t="shared" si="0"/>
        <v>0</v>
      </c>
      <c r="G20" s="6" t="str">
        <f>IF(ISERROR(RefStr!D43),"-",UPPER(TRIM(RefStr!D43)))</f>
        <v>TAJANA PAPEC</v>
      </c>
      <c r="I20" s="9" t="s">
        <v>2672</v>
      </c>
      <c r="J20" s="8">
        <f t="shared" si="1"/>
        <v>0</v>
      </c>
    </row>
    <row r="21" spans="1:10" ht="12.75">
      <c r="A21" s="5">
        <v>20</v>
      </c>
      <c r="B21" s="8">
        <v>0</v>
      </c>
      <c r="C21" s="8">
        <v>0</v>
      </c>
      <c r="D21" s="8">
        <v>0</v>
      </c>
      <c r="E21" s="8">
        <v>0</v>
      </c>
      <c r="F21" s="7">
        <f t="shared" si="0"/>
        <v>0</v>
      </c>
      <c r="G21" s="6" t="str">
        <f>IF(ISERROR(RefStr!D45),"-",UPPER(TRIM(RefStr!D45)))</f>
        <v>042391216</v>
      </c>
      <c r="I21" s="9" t="s">
        <v>2673</v>
      </c>
      <c r="J21" s="8">
        <f t="shared" si="1"/>
        <v>0</v>
      </c>
    </row>
    <row r="22" spans="1:10" ht="12.75">
      <c r="A22" s="5">
        <v>21</v>
      </c>
      <c r="B22" s="8">
        <v>0</v>
      </c>
      <c r="C22" s="8">
        <v>0</v>
      </c>
      <c r="D22" s="8">
        <v>0</v>
      </c>
      <c r="E22" s="8">
        <v>0</v>
      </c>
      <c r="F22" s="7">
        <f t="shared" si="0"/>
        <v>0</v>
      </c>
      <c r="G22" s="6">
        <f>IF(ISERROR(RefStr!D47),"-",UPPER(TRIM(RefStr!D47)))</f>
      </c>
      <c r="I22" s="11" t="s">
        <v>2674</v>
      </c>
      <c r="J22" s="8">
        <f t="shared" si="1"/>
        <v>0</v>
      </c>
    </row>
    <row r="23" spans="1:10" ht="12.75">
      <c r="A23" s="5">
        <v>22</v>
      </c>
      <c r="B23" s="8">
        <v>0</v>
      </c>
      <c r="C23" s="8">
        <v>0</v>
      </c>
      <c r="D23" s="8">
        <v>0</v>
      </c>
      <c r="E23" s="8">
        <v>0</v>
      </c>
      <c r="F23" s="7">
        <f t="shared" si="0"/>
        <v>0</v>
      </c>
      <c r="G23" s="6" t="str">
        <f>IF(ISERROR(RefStr!D49),"-",LOWER(TRIM(RefStr!D49)))</f>
        <v>tajana.papec@fina.hr</v>
      </c>
      <c r="I23" s="11" t="s">
        <v>2675</v>
      </c>
      <c r="J23" s="8">
        <f t="shared" si="1"/>
        <v>0</v>
      </c>
    </row>
    <row r="24" spans="1:10" ht="12.75">
      <c r="A24" s="5">
        <v>23</v>
      </c>
      <c r="B24" s="8">
        <v>0</v>
      </c>
      <c r="C24" s="8">
        <v>0</v>
      </c>
      <c r="D24" s="8">
        <v>0</v>
      </c>
      <c r="E24" s="8">
        <v>0</v>
      </c>
      <c r="F24" s="7">
        <f t="shared" si="0"/>
        <v>0</v>
      </c>
      <c r="I24" s="11" t="s">
        <v>2676</v>
      </c>
      <c r="J24" s="8">
        <f t="shared" si="1"/>
        <v>0</v>
      </c>
    </row>
    <row r="25" spans="1:10" ht="12.75">
      <c r="A25" s="5">
        <v>24</v>
      </c>
      <c r="B25" s="8">
        <v>0</v>
      </c>
      <c r="C25" s="8">
        <v>0</v>
      </c>
      <c r="D25" s="8">
        <v>0</v>
      </c>
      <c r="E25" s="8">
        <v>0</v>
      </c>
      <c r="F25" s="7">
        <f t="shared" si="0"/>
        <v>0</v>
      </c>
      <c r="I25" s="11" t="s">
        <v>2677</v>
      </c>
      <c r="J25" s="8">
        <f t="shared" si="1"/>
        <v>0</v>
      </c>
    </row>
    <row r="26" spans="1:10" ht="12.75">
      <c r="A26" s="5">
        <v>25</v>
      </c>
      <c r="B26" s="8">
        <v>0</v>
      </c>
      <c r="C26" s="8">
        <v>0</v>
      </c>
      <c r="D26" s="8">
        <v>0</v>
      </c>
      <c r="E26" s="8">
        <v>0</v>
      </c>
      <c r="F26" s="7">
        <f t="shared" si="0"/>
        <v>0</v>
      </c>
      <c r="G26" s="6" t="str">
        <f>MID(TRIM(RefStr!J15),1,4)</f>
        <v>2018</v>
      </c>
      <c r="I26" s="9" t="s">
        <v>2678</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50978523090</v>
      </c>
      <c r="I38" s="9" t="s">
        <v>1860</v>
      </c>
      <c r="J38" s="8">
        <f t="shared" si="3"/>
        <v>0</v>
      </c>
    </row>
    <row r="39" spans="1:10" ht="12.75">
      <c r="A39" s="5">
        <v>38</v>
      </c>
      <c r="B39" s="8">
        <v>0</v>
      </c>
      <c r="C39" s="8">
        <v>0</v>
      </c>
      <c r="D39" s="8">
        <v>0</v>
      </c>
      <c r="E39" s="8">
        <v>0</v>
      </c>
      <c r="F39" s="7">
        <f t="shared" si="2"/>
        <v>0</v>
      </c>
      <c r="G39" s="6" t="str">
        <f>TEXT(INT(VALUE(RefStr!J9)),"00000")</f>
        <v>102845</v>
      </c>
      <c r="I39" s="9" t="s">
        <v>1859</v>
      </c>
      <c r="J39" s="8">
        <f t="shared" si="3"/>
        <v>0</v>
      </c>
    </row>
    <row r="40" spans="1:10" ht="12.75">
      <c r="A40" s="5">
        <v>39</v>
      </c>
      <c r="B40" s="8">
        <v>0</v>
      </c>
      <c r="C40" s="8">
        <v>0</v>
      </c>
      <c r="D40" s="8">
        <v>0</v>
      </c>
      <c r="E40" s="8">
        <v>0</v>
      </c>
      <c r="F40" s="7">
        <f t="shared" si="2"/>
        <v>0</v>
      </c>
      <c r="G40" s="6" t="str">
        <f>RefStr!J19</f>
        <v>NE</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50102.82</v>
      </c>
      <c r="I43" s="9" t="s">
        <v>2922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2026</v>
      </c>
      <c r="B1" s="6" t="s">
        <v>2031</v>
      </c>
      <c r="C1" s="6" t="s">
        <v>22</v>
      </c>
      <c r="D1" s="6" t="s">
        <v>3057</v>
      </c>
      <c r="E1" s="6" t="s">
        <v>3058</v>
      </c>
      <c r="F1" s="7" t="s">
        <v>2032</v>
      </c>
      <c r="G1" s="6" t="s">
        <v>3059</v>
      </c>
      <c r="H1" s="12" t="s">
        <v>3060</v>
      </c>
      <c r="I1" s="5" t="s">
        <v>3061</v>
      </c>
      <c r="J1" s="5" t="s">
        <v>154</v>
      </c>
    </row>
    <row r="2" spans="1:10" ht="12.75">
      <c r="A2" s="5">
        <f>GPRIZNPF!I19</f>
        <v>1</v>
      </c>
      <c r="B2" s="8">
        <f>GPRIZNPF!J19</f>
        <v>0</v>
      </c>
      <c r="C2" s="8">
        <f>GPRIZNPF!K19</f>
        <v>0</v>
      </c>
      <c r="D2" s="8">
        <v>0</v>
      </c>
      <c r="E2" s="8">
        <v>0</v>
      </c>
      <c r="F2" s="7">
        <f aca="true" t="shared" si="0" ref="F2:F16">A2/100*B2+A2/50*C2</f>
        <v>0</v>
      </c>
      <c r="G2" s="9" t="str">
        <f>TRIM(UPPER(RefStr!C13))</f>
        <v>HR6523600001101734124</v>
      </c>
      <c r="H2" s="13">
        <v>0</v>
      </c>
      <c r="I2" s="9" t="s">
        <v>3062</v>
      </c>
      <c r="J2" s="8">
        <f>ABS(B2-ROUND(B2,0))+ABS(C2-ROUND(C2,0))</f>
        <v>0</v>
      </c>
    </row>
    <row r="3" spans="1:10" ht="12.75">
      <c r="A3" s="5">
        <f>GPRIZNPF!I20</f>
        <v>2</v>
      </c>
      <c r="B3" s="8">
        <f>GPRIZNPF!J20</f>
        <v>13300</v>
      </c>
      <c r="C3" s="8">
        <f>GPRIZNPF!K20</f>
        <v>0</v>
      </c>
      <c r="D3" s="8">
        <v>0</v>
      </c>
      <c r="E3" s="8">
        <v>0</v>
      </c>
      <c r="F3" s="7">
        <f t="shared" si="0"/>
        <v>266</v>
      </c>
      <c r="G3" s="6" t="str">
        <f>TEXT(INT(VALUE(RefStr!J11)),"00000000")</f>
        <v>01374044</v>
      </c>
      <c r="I3" s="9" t="s">
        <v>3063</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UMIROVLJENIKA OPĆINE VIDOVEC</v>
      </c>
      <c r="I4" s="9" t="s">
        <v>3064</v>
      </c>
      <c r="J4" s="8">
        <f t="shared" si="1"/>
        <v>0</v>
      </c>
    </row>
    <row r="5" spans="1:10" ht="12.75">
      <c r="A5" s="5">
        <f>GPRIZNPF!I22</f>
        <v>4</v>
      </c>
      <c r="B5" s="8">
        <f>GPRIZNPF!J22</f>
        <v>45720</v>
      </c>
      <c r="C5" s="8">
        <f>GPRIZNPF!K22</f>
        <v>0</v>
      </c>
      <c r="D5" s="8">
        <v>0</v>
      </c>
      <c r="E5" s="8">
        <v>0</v>
      </c>
      <c r="F5" s="7">
        <f t="shared" si="0"/>
        <v>1828.8</v>
      </c>
      <c r="G5" s="6" t="str">
        <f>TEXT(INT(VALUE(RefStr!C9)),"00000")</f>
        <v>42205</v>
      </c>
      <c r="I5" s="9" t="s">
        <v>3065</v>
      </c>
      <c r="J5" s="8">
        <f t="shared" si="1"/>
        <v>0</v>
      </c>
    </row>
    <row r="6" spans="1:10" ht="12.75">
      <c r="A6" s="5">
        <f>GPRIZNPF!I23</f>
        <v>5</v>
      </c>
      <c r="B6" s="8">
        <f>GPRIZNPF!J23</f>
        <v>0</v>
      </c>
      <c r="C6" s="8">
        <f>GPRIZNPF!K23</f>
        <v>0</v>
      </c>
      <c r="D6" s="8">
        <v>0</v>
      </c>
      <c r="E6" s="8">
        <v>0</v>
      </c>
      <c r="F6" s="7">
        <f t="shared" si="0"/>
        <v>0</v>
      </c>
      <c r="G6" s="6" t="str">
        <f>IF(ISERROR(RefStr!E9),"-",UPPER(TRIM(RefStr!E9)))</f>
        <v>VIDOVEC</v>
      </c>
      <c r="I6" s="9" t="s">
        <v>3066</v>
      </c>
      <c r="J6" s="8">
        <f t="shared" si="1"/>
        <v>0</v>
      </c>
    </row>
    <row r="7" spans="1:10" ht="12.75">
      <c r="A7" s="5">
        <f>GPRIZNPF!I24</f>
        <v>6</v>
      </c>
      <c r="B7" s="8">
        <f>GPRIZNPF!J24</f>
        <v>31000</v>
      </c>
      <c r="C7" s="8">
        <f>GPRIZNPF!K24</f>
        <v>0</v>
      </c>
      <c r="D7" s="8">
        <v>0</v>
      </c>
      <c r="E7" s="8">
        <v>0</v>
      </c>
      <c r="F7" s="7">
        <f t="shared" si="0"/>
        <v>1860</v>
      </c>
      <c r="G7" s="6" t="str">
        <f>IF(ISERROR(RefStr!C11),"-",(TRIM(RefStr!C11)))</f>
        <v>TRG SV. VIDA 9</v>
      </c>
      <c r="I7" s="9" t="s">
        <v>3067</v>
      </c>
      <c r="J7" s="8">
        <f t="shared" si="1"/>
        <v>0</v>
      </c>
    </row>
    <row r="8" spans="1:10" ht="12.75">
      <c r="A8" s="5">
        <f>GPRIZNPF!I25</f>
        <v>7</v>
      </c>
      <c r="B8" s="8">
        <f>GPRIZNPF!J25</f>
        <v>0</v>
      </c>
      <c r="C8" s="8">
        <f>GPRIZNPF!K25</f>
        <v>0</v>
      </c>
      <c r="D8" s="8">
        <v>0</v>
      </c>
      <c r="E8" s="8">
        <v>0</v>
      </c>
      <c r="F8" s="7">
        <f t="shared" si="0"/>
        <v>0</v>
      </c>
      <c r="G8" s="6" t="str">
        <f>TEXT(INT(VALUE(RefStr!C15)),"0000")</f>
        <v>8411</v>
      </c>
      <c r="I8" s="9" t="s">
        <v>3068</v>
      </c>
      <c r="J8" s="8">
        <f t="shared" si="1"/>
        <v>0</v>
      </c>
    </row>
    <row r="9" spans="1:10" ht="12.75">
      <c r="A9" s="5">
        <f>GPRIZNPF!I26</f>
        <v>8</v>
      </c>
      <c r="B9" s="8">
        <f>GPRIZNPF!J26</f>
        <v>0</v>
      </c>
      <c r="C9" s="8">
        <f>GPRIZNPF!K26</f>
        <v>0</v>
      </c>
      <c r="D9" s="8">
        <v>0</v>
      </c>
      <c r="E9" s="8">
        <v>0</v>
      </c>
      <c r="F9" s="7">
        <f t="shared" si="0"/>
        <v>0</v>
      </c>
      <c r="G9" s="6" t="str">
        <f>IF(RefStr!J17&lt;&gt;"",TEXT(INT(VALUE(RefStr!J17)),"00"),"00")</f>
        <v>05</v>
      </c>
      <c r="I9" s="9" t="s">
        <v>3069</v>
      </c>
      <c r="J9" s="8">
        <f t="shared" si="1"/>
        <v>0</v>
      </c>
    </row>
    <row r="10" spans="1:10" ht="12.75">
      <c r="A10" s="5">
        <f>GPRIZNPF!I27</f>
        <v>9</v>
      </c>
      <c r="B10" s="8">
        <f>GPRIZNPF!J27</f>
        <v>0</v>
      </c>
      <c r="C10" s="8">
        <f>GPRIZNPF!K27</f>
        <v>0</v>
      </c>
      <c r="D10" s="8">
        <v>0</v>
      </c>
      <c r="E10" s="8">
        <v>0</v>
      </c>
      <c r="F10" s="7">
        <f t="shared" si="0"/>
        <v>0</v>
      </c>
      <c r="G10" s="6" t="str">
        <f>TEXT(INT(VALUE(RefStr!C17)),"000")</f>
        <v>484</v>
      </c>
      <c r="I10" s="9" t="s">
        <v>3070</v>
      </c>
      <c r="J10" s="8">
        <f t="shared" si="1"/>
        <v>0</v>
      </c>
    </row>
    <row r="11" spans="1:10" ht="12.75">
      <c r="A11" s="5">
        <f>GPRIZNPF!I28</f>
        <v>10</v>
      </c>
      <c r="B11" s="8">
        <f>GPRIZNPF!J28</f>
        <v>14720</v>
      </c>
      <c r="C11" s="8">
        <f>GPRIZNPF!K28</f>
        <v>0</v>
      </c>
      <c r="D11" s="8">
        <v>0</v>
      </c>
      <c r="E11" s="8">
        <v>0</v>
      </c>
      <c r="F11" s="7">
        <f t="shared" si="0"/>
        <v>1472</v>
      </c>
      <c r="G11" s="6" t="s">
        <v>155</v>
      </c>
      <c r="I11" s="11" t="s">
        <v>2663</v>
      </c>
      <c r="J11" s="8">
        <f t="shared" si="1"/>
        <v>0</v>
      </c>
    </row>
    <row r="12" spans="1:10" ht="12.75">
      <c r="A12" s="5">
        <f>GPRIZNPF!I29</f>
        <v>11</v>
      </c>
      <c r="B12" s="8">
        <f>GPRIZNPF!J29</f>
        <v>1</v>
      </c>
      <c r="C12" s="8">
        <f>GPRIZNPF!K29</f>
        <v>0</v>
      </c>
      <c r="D12" s="8">
        <v>0</v>
      </c>
      <c r="E12" s="8">
        <v>0</v>
      </c>
      <c r="F12" s="7">
        <f t="shared" si="0"/>
        <v>0.11</v>
      </c>
      <c r="G12" s="6" t="s">
        <v>155</v>
      </c>
      <c r="I12" s="11" t="s">
        <v>2664</v>
      </c>
      <c r="J12" s="8">
        <f t="shared" si="1"/>
        <v>0</v>
      </c>
    </row>
    <row r="13" spans="1:10" ht="12.75">
      <c r="A13" s="5">
        <f>GPRIZNPF!I30</f>
        <v>12</v>
      </c>
      <c r="B13" s="8">
        <f>GPRIZNPF!J30</f>
        <v>0</v>
      </c>
      <c r="C13" s="8">
        <f>GPRIZNPF!K30</f>
        <v>0</v>
      </c>
      <c r="D13" s="8">
        <v>0</v>
      </c>
      <c r="E13" s="8">
        <v>0</v>
      </c>
      <c r="F13" s="7">
        <f t="shared" si="0"/>
        <v>0</v>
      </c>
      <c r="G13" s="6" t="s">
        <v>155</v>
      </c>
      <c r="I13" s="11" t="s">
        <v>2665</v>
      </c>
      <c r="J13" s="8">
        <f t="shared" si="1"/>
        <v>0</v>
      </c>
    </row>
    <row r="14" spans="1:10" ht="12.75">
      <c r="A14" s="5">
        <f>GPRIZNPF!I31</f>
        <v>13</v>
      </c>
      <c r="B14" s="8">
        <f>GPRIZNPF!J31</f>
        <v>0</v>
      </c>
      <c r="C14" s="8">
        <f>GPRIZNPF!K31</f>
        <v>0</v>
      </c>
      <c r="D14" s="8">
        <v>0</v>
      </c>
      <c r="E14" s="8">
        <v>0</v>
      </c>
      <c r="F14" s="7">
        <f t="shared" si="0"/>
        <v>0</v>
      </c>
      <c r="G14" s="6" t="s">
        <v>155</v>
      </c>
      <c r="I14" s="11" t="s">
        <v>2666</v>
      </c>
      <c r="J14" s="8">
        <f t="shared" si="1"/>
        <v>0</v>
      </c>
    </row>
    <row r="15" spans="1:10" ht="12.75">
      <c r="A15" s="5">
        <f>GPRIZNPF!I32</f>
        <v>14</v>
      </c>
      <c r="B15" s="8">
        <f>GPRIZNPF!J32</f>
        <v>0</v>
      </c>
      <c r="C15" s="8">
        <f>GPRIZNPF!K32</f>
        <v>0</v>
      </c>
      <c r="D15" s="8">
        <v>0</v>
      </c>
      <c r="E15" s="8">
        <v>0</v>
      </c>
      <c r="F15" s="7">
        <f t="shared" si="0"/>
        <v>0</v>
      </c>
      <c r="G15" s="6" t="s">
        <v>155</v>
      </c>
      <c r="I15" s="11" t="s">
        <v>2667</v>
      </c>
      <c r="J15" s="8">
        <f t="shared" si="1"/>
        <v>0</v>
      </c>
    </row>
    <row r="16" spans="1:10" ht="12.75">
      <c r="A16" s="5">
        <f>GPRIZNPF!I33</f>
        <v>15</v>
      </c>
      <c r="B16" s="8">
        <f>GPRIZNPF!J33</f>
        <v>59021</v>
      </c>
      <c r="C16" s="8">
        <f>GPRIZNPF!K33</f>
        <v>0</v>
      </c>
      <c r="D16" s="8">
        <v>0</v>
      </c>
      <c r="E16" s="8">
        <v>0</v>
      </c>
      <c r="F16" s="7">
        <f t="shared" si="0"/>
        <v>8853.15</v>
      </c>
      <c r="G16" s="6" t="s">
        <v>155</v>
      </c>
      <c r="I16" s="11" t="s">
        <v>2668</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2669</v>
      </c>
      <c r="J17" s="8">
        <f t="shared" si="1"/>
        <v>0</v>
      </c>
    </row>
    <row r="18" spans="1:10" ht="12.75">
      <c r="A18" s="5">
        <f>GPRIZNPF!I36</f>
        <v>17</v>
      </c>
      <c r="B18" s="8">
        <f>GPRIZNPF!J36</f>
        <v>0</v>
      </c>
      <c r="C18" s="8">
        <f>GPRIZNPF!K36</f>
        <v>0</v>
      </c>
      <c r="D18" s="8">
        <v>0</v>
      </c>
      <c r="E18" s="8">
        <v>0</v>
      </c>
      <c r="F18" s="7">
        <f t="shared" si="2"/>
        <v>0</v>
      </c>
      <c r="G18" s="6" t="str">
        <f>IF(ISERROR(RefStr!D39),"-",UPPER(TRIM(RefStr!D39)))</f>
        <v>IVAN BENČEK</v>
      </c>
      <c r="I18" s="11" t="s">
        <v>2670</v>
      </c>
      <c r="J18" s="8">
        <f t="shared" si="1"/>
        <v>0</v>
      </c>
    </row>
    <row r="19" spans="1:10" ht="12.75">
      <c r="A19" s="5">
        <f>GPRIZNPF!I37</f>
        <v>18</v>
      </c>
      <c r="B19" s="8">
        <f>GPRIZNPF!J37</f>
        <v>0</v>
      </c>
      <c r="C19" s="8">
        <f>GPRIZNPF!K37</f>
        <v>0</v>
      </c>
      <c r="D19" s="8">
        <v>0</v>
      </c>
      <c r="E19" s="8">
        <v>0</v>
      </c>
      <c r="F19" s="7">
        <f t="shared" si="2"/>
        <v>0</v>
      </c>
      <c r="I19" s="11" t="s">
        <v>2671</v>
      </c>
      <c r="J19" s="8">
        <f t="shared" si="1"/>
        <v>0</v>
      </c>
    </row>
    <row r="20" spans="1:10" ht="12.75">
      <c r="A20" s="5">
        <f>GPRIZNPF!I38</f>
        <v>19</v>
      </c>
      <c r="B20" s="8">
        <f>GPRIZNPF!J38</f>
        <v>0</v>
      </c>
      <c r="C20" s="8">
        <f>GPRIZNPF!K38</f>
        <v>0</v>
      </c>
      <c r="D20" s="8">
        <v>0</v>
      </c>
      <c r="E20" s="8">
        <v>0</v>
      </c>
      <c r="F20" s="7">
        <f t="shared" si="2"/>
        <v>0</v>
      </c>
      <c r="G20" s="6" t="str">
        <f>IF(ISERROR(RefStr!D43),"-",UPPER(TRIM(RefStr!D43)))</f>
        <v>TAJANA PAPEC</v>
      </c>
      <c r="I20" s="9" t="s">
        <v>2672</v>
      </c>
      <c r="J20" s="8">
        <f t="shared" si="1"/>
        <v>0</v>
      </c>
    </row>
    <row r="21" spans="1:10" ht="12.75">
      <c r="A21" s="5">
        <f>GPRIZNPF!I39</f>
        <v>20</v>
      </c>
      <c r="B21" s="8">
        <f>GPRIZNPF!J39</f>
        <v>0</v>
      </c>
      <c r="C21" s="8">
        <f>GPRIZNPF!K39</f>
        <v>0</v>
      </c>
      <c r="D21" s="8">
        <v>0</v>
      </c>
      <c r="E21" s="8">
        <v>0</v>
      </c>
      <c r="F21" s="7">
        <f t="shared" si="2"/>
        <v>0</v>
      </c>
      <c r="G21" s="6" t="str">
        <f>IF(ISERROR(RefStr!D45),"-",UPPER(TRIM(RefStr!D45)))</f>
        <v>042391216</v>
      </c>
      <c r="I21" s="9" t="s">
        <v>2673</v>
      </c>
      <c r="J21" s="8">
        <f t="shared" si="1"/>
        <v>0</v>
      </c>
    </row>
    <row r="22" spans="1:10" ht="12.75">
      <c r="A22" s="5">
        <f>GPRIZNPF!I40</f>
        <v>21</v>
      </c>
      <c r="B22" s="8">
        <f>GPRIZNPF!J40</f>
        <v>3134</v>
      </c>
      <c r="C22" s="8">
        <f>GPRIZNPF!K40</f>
        <v>0</v>
      </c>
      <c r="D22" s="8">
        <v>0</v>
      </c>
      <c r="E22" s="8">
        <v>0</v>
      </c>
      <c r="F22" s="7">
        <f t="shared" si="2"/>
        <v>658.14</v>
      </c>
      <c r="G22" s="6">
        <f>IF(ISERROR(RefStr!D47),"-",UPPER(TRIM(RefStr!D47)))</f>
      </c>
      <c r="I22" s="11" t="s">
        <v>2674</v>
      </c>
      <c r="J22" s="8">
        <f t="shared" si="1"/>
        <v>0</v>
      </c>
    </row>
    <row r="23" spans="1:10" ht="12.75">
      <c r="A23" s="5">
        <f>GPRIZNPF!I41</f>
        <v>22</v>
      </c>
      <c r="B23" s="8">
        <f>GPRIZNPF!J41</f>
        <v>7300</v>
      </c>
      <c r="C23" s="8">
        <f>GPRIZNPF!K41</f>
        <v>0</v>
      </c>
      <c r="D23" s="8">
        <v>0</v>
      </c>
      <c r="E23" s="8">
        <v>0</v>
      </c>
      <c r="F23" s="7">
        <f t="shared" si="2"/>
        <v>1606</v>
      </c>
      <c r="G23" s="6" t="str">
        <f>IF(ISERROR(RefStr!D49),"-",LOWER(TRIM(RefStr!D49)))</f>
        <v>tajana.papec@fina.hr</v>
      </c>
      <c r="I23" s="11" t="s">
        <v>2675</v>
      </c>
      <c r="J23" s="8">
        <f t="shared" si="1"/>
        <v>0</v>
      </c>
    </row>
    <row r="24" spans="1:10" ht="12.75">
      <c r="A24" s="5">
        <f>GPRIZNPF!I42</f>
        <v>23</v>
      </c>
      <c r="B24" s="8">
        <f>GPRIZNPF!J42</f>
        <v>0</v>
      </c>
      <c r="C24" s="8">
        <f>GPRIZNPF!K42</f>
        <v>0</v>
      </c>
      <c r="D24" s="8">
        <v>0</v>
      </c>
      <c r="E24" s="8">
        <v>0</v>
      </c>
      <c r="F24" s="7">
        <f t="shared" si="2"/>
        <v>0</v>
      </c>
      <c r="I24" s="11" t="s">
        <v>2676</v>
      </c>
      <c r="J24" s="8">
        <f t="shared" si="1"/>
        <v>0</v>
      </c>
    </row>
    <row r="25" spans="1:10" ht="12.75">
      <c r="A25" s="5">
        <f>GPRIZNPF!I43</f>
        <v>24</v>
      </c>
      <c r="B25" s="8">
        <f>GPRIZNPF!J43</f>
        <v>0</v>
      </c>
      <c r="C25" s="8">
        <f>GPRIZNPF!K43</f>
        <v>0</v>
      </c>
      <c r="D25" s="8">
        <v>0</v>
      </c>
      <c r="E25" s="8">
        <v>0</v>
      </c>
      <c r="F25" s="7">
        <f t="shared" si="2"/>
        <v>0</v>
      </c>
      <c r="I25" s="11" t="s">
        <v>2677</v>
      </c>
      <c r="J25" s="8">
        <f t="shared" si="1"/>
        <v>0</v>
      </c>
    </row>
    <row r="26" spans="1:10" ht="12.75">
      <c r="A26" s="5">
        <f>GPRIZNPF!I44</f>
        <v>25</v>
      </c>
      <c r="B26" s="8">
        <f>GPRIZNPF!J44</f>
        <v>0</v>
      </c>
      <c r="C26" s="8">
        <f>GPRIZNPF!K44</f>
        <v>0</v>
      </c>
      <c r="D26" s="8">
        <v>0</v>
      </c>
      <c r="E26" s="8">
        <v>0</v>
      </c>
      <c r="F26" s="7">
        <f t="shared" si="2"/>
        <v>0</v>
      </c>
      <c r="G26" s="6" t="str">
        <f>MID(TRIM(RefStr!J15),1,4)</f>
        <v>2018</v>
      </c>
      <c r="I26" s="9" t="s">
        <v>2678</v>
      </c>
      <c r="J26" s="8">
        <f t="shared" si="1"/>
        <v>0</v>
      </c>
    </row>
    <row r="27" spans="1:10" ht="12.75">
      <c r="A27" s="5">
        <f>GPRIZNPF!I45</f>
        <v>26</v>
      </c>
      <c r="B27" s="8">
        <f>GPRIZNPF!J45</f>
        <v>0</v>
      </c>
      <c r="C27" s="8">
        <f>GPRIZNPF!K45</f>
        <v>0</v>
      </c>
      <c r="D27" s="8">
        <v>0</v>
      </c>
      <c r="E27" s="8">
        <v>0</v>
      </c>
      <c r="F27" s="7">
        <f t="shared" si="2"/>
        <v>0</v>
      </c>
      <c r="G27" s="234">
        <f>SUM(F2:F41)</f>
        <v>50102.82</v>
      </c>
      <c r="I27" s="9" t="s">
        <v>143</v>
      </c>
      <c r="J27" s="8">
        <f t="shared" si="1"/>
        <v>0</v>
      </c>
    </row>
    <row r="28" spans="1:10" ht="12.75">
      <c r="A28" s="5">
        <f>GPRIZNPF!I46</f>
        <v>27</v>
      </c>
      <c r="B28" s="8">
        <f>GPRIZNPF!J46</f>
        <v>44306</v>
      </c>
      <c r="C28" s="8">
        <f>GPRIZNPF!K46</f>
        <v>0</v>
      </c>
      <c r="D28" s="8">
        <v>0</v>
      </c>
      <c r="E28" s="8">
        <v>0</v>
      </c>
      <c r="F28" s="7">
        <f t="shared" si="2"/>
        <v>11962.62</v>
      </c>
      <c r="G28" s="6" t="s">
        <v>155</v>
      </c>
      <c r="H28" s="14"/>
      <c r="I28" s="9" t="s">
        <v>144</v>
      </c>
      <c r="J28" s="8">
        <f t="shared" si="1"/>
        <v>0</v>
      </c>
    </row>
    <row r="29" spans="1:10" ht="12.75">
      <c r="A29" s="5">
        <f>GPRIZNPF!I47</f>
        <v>28</v>
      </c>
      <c r="B29" s="8">
        <f>GPRIZNPF!J47</f>
        <v>54740</v>
      </c>
      <c r="C29" s="8">
        <f>GPRIZNPF!K47</f>
        <v>0</v>
      </c>
      <c r="D29" s="8">
        <v>0</v>
      </c>
      <c r="E29" s="8">
        <v>0</v>
      </c>
      <c r="F29" s="7">
        <f t="shared" si="2"/>
        <v>15327.2</v>
      </c>
      <c r="G29" s="6" t="str">
        <f>MID(TRIM(RefStr!J15),6,2)</f>
        <v>12</v>
      </c>
      <c r="I29" s="9" t="s">
        <v>145</v>
      </c>
      <c r="J29" s="8">
        <f t="shared" si="1"/>
        <v>0</v>
      </c>
    </row>
    <row r="30" spans="1:10" ht="12.75">
      <c r="A30" s="5">
        <f>GPRIZNPF!I48</f>
        <v>29</v>
      </c>
      <c r="B30" s="8">
        <f>GPRIZNPF!J48</f>
        <v>4281</v>
      </c>
      <c r="C30" s="8">
        <f>GPRIZNPF!K48</f>
        <v>0</v>
      </c>
      <c r="D30" s="8">
        <v>0</v>
      </c>
      <c r="E30" s="8">
        <v>0</v>
      </c>
      <c r="F30" s="7">
        <f t="shared" si="2"/>
        <v>1241.49</v>
      </c>
      <c r="G30" s="6">
        <f>PraviPod707!G30</f>
        <v>600</v>
      </c>
      <c r="I30" s="9" t="s">
        <v>146</v>
      </c>
      <c r="J30" s="8">
        <f t="shared" si="1"/>
        <v>0</v>
      </c>
    </row>
    <row r="31" spans="1:10" ht="12.75">
      <c r="A31" s="5">
        <f>GPRIZNPF!I49</f>
        <v>30</v>
      </c>
      <c r="B31" s="8">
        <f>GPRIZNPF!J49</f>
        <v>0</v>
      </c>
      <c r="C31" s="8">
        <f>GPRIZNPF!K49</f>
        <v>3837</v>
      </c>
      <c r="D31" s="8">
        <v>0</v>
      </c>
      <c r="E31" s="8">
        <v>0</v>
      </c>
      <c r="F31" s="7">
        <f t="shared" si="2"/>
        <v>2302.2</v>
      </c>
      <c r="G31" s="6">
        <v>710</v>
      </c>
      <c r="I31" s="9" t="s">
        <v>147</v>
      </c>
      <c r="J31" s="8">
        <f t="shared" si="1"/>
        <v>0</v>
      </c>
    </row>
    <row r="32" spans="1:10" ht="12.75">
      <c r="A32" s="5">
        <f>GPRIZNPF!I51</f>
        <v>31</v>
      </c>
      <c r="B32" s="8">
        <f>GPRIZNPF!J51</f>
        <v>3753</v>
      </c>
      <c r="C32" s="8">
        <f>GPRIZNPF!K51</f>
        <v>0</v>
      </c>
      <c r="D32" s="8">
        <v>0</v>
      </c>
      <c r="E32" s="8">
        <v>0</v>
      </c>
      <c r="F32" s="7">
        <f aca="true" t="shared" si="3" ref="F32:F41">A32/100*B32+A32/50*C32</f>
        <v>1163.43</v>
      </c>
      <c r="G32" s="6">
        <v>0</v>
      </c>
      <c r="I32" s="9" t="s">
        <v>148</v>
      </c>
      <c r="J32" s="8">
        <f t="shared" si="1"/>
        <v>0</v>
      </c>
    </row>
    <row r="33" spans="1:10" ht="12.75">
      <c r="A33" s="5">
        <f>GPRIZNPF!I52</f>
        <v>32</v>
      </c>
      <c r="B33" s="8">
        <f>GPRIZNPF!J52</f>
        <v>84</v>
      </c>
      <c r="C33" s="8">
        <f>GPRIZNPF!K52</f>
        <v>0</v>
      </c>
      <c r="D33" s="8">
        <v>0</v>
      </c>
      <c r="E33" s="8">
        <v>0</v>
      </c>
      <c r="F33" s="7">
        <f t="shared" si="3"/>
        <v>26.88</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50978523090</v>
      </c>
      <c r="I38" s="9" t="s">
        <v>1860</v>
      </c>
      <c r="J38" s="8">
        <f t="shared" si="1"/>
        <v>0</v>
      </c>
    </row>
    <row r="39" spans="1:10" ht="12.75">
      <c r="A39" s="5">
        <f>GPRIZNPF!I58</f>
        <v>38</v>
      </c>
      <c r="B39" s="8">
        <f>GPRIZNPF!J58</f>
        <v>0</v>
      </c>
      <c r="C39" s="8">
        <f>GPRIZNPF!K58</f>
        <v>0</v>
      </c>
      <c r="D39" s="8">
        <v>0</v>
      </c>
      <c r="E39" s="8">
        <v>0</v>
      </c>
      <c r="F39" s="7">
        <f t="shared" si="3"/>
        <v>0</v>
      </c>
      <c r="G39" s="6" t="str">
        <f>TEXT(INT(VALUE(RefStr!J9)),"00000")</f>
        <v>102845</v>
      </c>
      <c r="I39" s="9" t="s">
        <v>1859</v>
      </c>
      <c r="J39" s="8">
        <f t="shared" si="1"/>
        <v>0</v>
      </c>
    </row>
    <row r="40" spans="1:10" ht="12.75">
      <c r="A40" s="5">
        <f>GPRIZNPF!I59</f>
        <v>39</v>
      </c>
      <c r="B40" s="8">
        <f>GPRIZNPF!J59</f>
        <v>0</v>
      </c>
      <c r="C40" s="8">
        <f>GPRIZNPF!K59</f>
        <v>0</v>
      </c>
      <c r="D40" s="8">
        <v>0</v>
      </c>
      <c r="E40" s="8">
        <v>0</v>
      </c>
      <c r="F40" s="7">
        <f t="shared" si="3"/>
        <v>0</v>
      </c>
      <c r="G40" s="6" t="str">
        <f>RefStr!J19</f>
        <v>NE</v>
      </c>
      <c r="I40" s="9" t="s">
        <v>1291</v>
      </c>
      <c r="J40" s="8">
        <f t="shared" si="1"/>
        <v>0</v>
      </c>
    </row>
    <row r="41" spans="1:10" ht="12.75">
      <c r="A41" s="5">
        <f>GPRIZNPF!I60</f>
        <v>40</v>
      </c>
      <c r="B41" s="8">
        <f>GPRIZNPF!J60</f>
        <v>3837</v>
      </c>
      <c r="C41" s="8">
        <f>GPRIZNPF!K60</f>
        <v>0</v>
      </c>
      <c r="D41" s="8">
        <v>0</v>
      </c>
      <c r="E41" s="8">
        <v>0</v>
      </c>
      <c r="F41" s="7">
        <f t="shared" si="3"/>
        <v>1534.8000000000002</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50102.82</v>
      </c>
      <c r="I43" s="9" t="s">
        <v>2922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2862</v>
      </c>
      <c r="F1" s="209" t="s">
        <v>3043</v>
      </c>
      <c r="G1" s="209" t="s">
        <v>2865</v>
      </c>
      <c r="H1" s="278"/>
      <c r="I1" s="221" t="s">
        <v>1451</v>
      </c>
      <c r="J1" s="277" t="s">
        <v>34</v>
      </c>
      <c r="L1" s="241"/>
      <c r="M1" s="242" t="s">
        <v>1569</v>
      </c>
      <c r="N1" s="243">
        <f>IF(AND(N4=1,O4=0),707,IF(AND(N4=1,O4=1),708,IF(P4=1,710,0)))</f>
        <v>710</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2531</v>
      </c>
      <c r="P3" s="235" t="s">
        <v>1573</v>
      </c>
    </row>
    <row r="4" spans="2:16" ht="24.75" customHeight="1">
      <c r="B4" s="368" t="s">
        <v>2854</v>
      </c>
      <c r="C4" s="368"/>
      <c r="D4" s="368"/>
      <c r="E4" s="368"/>
      <c r="F4" s="368"/>
      <c r="G4" s="368"/>
      <c r="H4" s="368"/>
      <c r="I4" s="368"/>
      <c r="J4" s="248"/>
      <c r="M4" s="240" t="s">
        <v>1570</v>
      </c>
      <c r="N4" s="239">
        <f>IF(AND(J19="DA",OR(RIGHT(J15,2)="06",RIGHT(J15,2)="12")),1,0)</f>
        <v>0</v>
      </c>
      <c r="O4" s="239">
        <f>IF(AND(J19="DA",RIGHT(J15,2)="12"),1,0)</f>
        <v>0</v>
      </c>
      <c r="P4" s="239">
        <f>IF(AND(J19="NE",RIGHT(J15,2)="12"),1,0)</f>
        <v>1</v>
      </c>
    </row>
    <row r="5" spans="2:16" ht="18.75" customHeight="1">
      <c r="B5" s="249"/>
      <c r="C5" s="369" t="s">
        <v>2361</v>
      </c>
      <c r="D5" s="370"/>
      <c r="E5" s="261">
        <v>43101</v>
      </c>
      <c r="F5" s="249" t="s">
        <v>2360</v>
      </c>
      <c r="G5" s="261">
        <v>43465</v>
      </c>
      <c r="H5" s="250"/>
      <c r="I5" s="250"/>
      <c r="J5" s="251"/>
      <c r="M5" s="240" t="s">
        <v>1571</v>
      </c>
      <c r="N5" s="239">
        <f>IF(MAX(PRRAS!J19:K194)&gt;0,1,0)</f>
        <v>0</v>
      </c>
      <c r="O5" s="239">
        <f>IF(MAX(BIL!J19:K222)&gt;1,1,0)</f>
        <v>0</v>
      </c>
      <c r="P5" s="239">
        <f>IF(MAX(GPRIZNPF!J19:K60)&gt;0,1,0)</f>
        <v>1</v>
      </c>
    </row>
    <row r="6" spans="2:10" ht="15" customHeight="1">
      <c r="B6" s="45"/>
      <c r="C6" s="45"/>
      <c r="D6" s="45"/>
      <c r="E6" s="45"/>
      <c r="F6" s="45"/>
      <c r="G6" s="45"/>
      <c r="H6" s="47"/>
      <c r="I6" s="47"/>
      <c r="J6" s="47"/>
    </row>
    <row r="7" spans="2:10" ht="15" customHeight="1">
      <c r="B7" s="96" t="s">
        <v>11</v>
      </c>
      <c r="C7" s="363" t="s">
        <v>3072</v>
      </c>
      <c r="D7" s="364"/>
      <c r="E7" s="364"/>
      <c r="F7" s="364"/>
      <c r="G7" s="364"/>
      <c r="H7" s="364"/>
      <c r="I7" s="364"/>
      <c r="J7" s="337"/>
    </row>
    <row r="8" spans="2:10" ht="4.5" customHeight="1">
      <c r="B8" s="46"/>
      <c r="C8" s="94"/>
      <c r="D8" s="113"/>
      <c r="E8" s="109"/>
      <c r="F8" s="109"/>
      <c r="G8" s="109"/>
      <c r="H8" s="109"/>
      <c r="I8" s="109"/>
      <c r="J8" s="109"/>
    </row>
    <row r="9" spans="2:10" ht="15" customHeight="1">
      <c r="B9" s="96" t="s">
        <v>2025</v>
      </c>
      <c r="C9" s="77">
        <v>42205</v>
      </c>
      <c r="D9" s="96" t="s">
        <v>2028</v>
      </c>
      <c r="E9" s="363" t="s">
        <v>1214</v>
      </c>
      <c r="F9" s="366"/>
      <c r="G9" s="366"/>
      <c r="H9" s="367"/>
      <c r="I9" s="116" t="s">
        <v>791</v>
      </c>
      <c r="J9" s="75">
        <v>102845</v>
      </c>
    </row>
    <row r="10" spans="2:10" ht="4.5" customHeight="1">
      <c r="B10" s="46"/>
      <c r="C10" s="46"/>
      <c r="D10" s="112"/>
      <c r="E10" s="110"/>
      <c r="F10" s="110"/>
      <c r="G10" s="110"/>
      <c r="H10" s="110"/>
      <c r="I10" s="110"/>
      <c r="J10" s="111"/>
    </row>
    <row r="11" spans="2:11" ht="15" customHeight="1">
      <c r="B11" s="96" t="s">
        <v>12</v>
      </c>
      <c r="C11" s="363" t="s">
        <v>3073</v>
      </c>
      <c r="D11" s="364"/>
      <c r="E11" s="364"/>
      <c r="F11" s="364"/>
      <c r="G11" s="364"/>
      <c r="H11" s="365"/>
      <c r="I11" s="117" t="s">
        <v>1530</v>
      </c>
      <c r="J11" s="42" t="s">
        <v>3075</v>
      </c>
      <c r="K11" s="111"/>
    </row>
    <row r="12" spans="2:10" ht="4.5" customHeight="1">
      <c r="B12" s="46"/>
      <c r="C12" s="46"/>
      <c r="D12" s="112"/>
      <c r="E12" s="110"/>
      <c r="F12" s="110"/>
      <c r="G12" s="110"/>
      <c r="H12" s="110"/>
      <c r="I12" s="110"/>
      <c r="J12" s="111"/>
    </row>
    <row r="13" spans="2:10" ht="15" customHeight="1">
      <c r="B13" s="96" t="s">
        <v>2726</v>
      </c>
      <c r="C13" s="340" t="s">
        <v>3074</v>
      </c>
      <c r="D13" s="341"/>
      <c r="E13" s="342"/>
      <c r="G13" s="3"/>
      <c r="H13" s="47"/>
      <c r="I13" s="116" t="s">
        <v>792</v>
      </c>
      <c r="J13" s="74">
        <v>50978523090</v>
      </c>
    </row>
    <row r="14" spans="2:10" ht="4.5" customHeight="1">
      <c r="B14" s="46"/>
      <c r="C14" s="46"/>
      <c r="D14" s="112"/>
      <c r="E14" s="110"/>
      <c r="F14" s="110"/>
      <c r="G14" s="110"/>
      <c r="H14" s="110"/>
      <c r="I14" s="110"/>
      <c r="J14" s="111"/>
    </row>
    <row r="15" spans="2:10" ht="15" customHeight="1">
      <c r="B15" s="117" t="s">
        <v>14</v>
      </c>
      <c r="C15" s="42" t="s">
        <v>1144</v>
      </c>
      <c r="D15" s="354" t="str">
        <f>IF(C15&lt;&gt;"",LOOKUP(C15,T23:T640,U23:U640),"")</f>
        <v>Opće djelatnosti javne uprave</v>
      </c>
      <c r="E15" s="355"/>
      <c r="F15" s="355"/>
      <c r="G15" s="355"/>
      <c r="H15" s="355"/>
      <c r="I15" s="117" t="s">
        <v>2856</v>
      </c>
      <c r="J15" s="282" t="s">
        <v>360</v>
      </c>
    </row>
    <row r="16" spans="4:8" ht="4.5" customHeight="1">
      <c r="D16" s="3"/>
      <c r="E16" s="114"/>
      <c r="F16" s="48"/>
      <c r="G16" s="115"/>
      <c r="H16" s="3"/>
    </row>
    <row r="17" spans="2:10" ht="15" customHeight="1">
      <c r="B17" s="224" t="s">
        <v>2857</v>
      </c>
      <c r="C17" s="76">
        <v>484</v>
      </c>
      <c r="D17" s="354" t="str">
        <f>IF(C17&lt;&gt;"","Grad/općina: "&amp;LOOKUP(C17,M23:M580,N23:N580),"")</f>
        <v>Grad/općina: VIDOVEC</v>
      </c>
      <c r="E17" s="355"/>
      <c r="F17" s="355"/>
      <c r="G17" s="355"/>
      <c r="H17" s="355"/>
      <c r="I17" s="116" t="s">
        <v>13</v>
      </c>
      <c r="J17" s="225">
        <f>IF(RefStr!C17&lt;&gt;"",LOOKUP(RefStr!C17,M23:M580,O23:O580),"")</f>
        <v>5</v>
      </c>
    </row>
    <row r="18" spans="2:12" ht="4.5" customHeight="1">
      <c r="B18" s="49"/>
      <c r="C18" s="50"/>
      <c r="D18" s="51"/>
      <c r="E18" s="52"/>
      <c r="F18" s="53"/>
      <c r="G18" s="53"/>
      <c r="H18" s="54"/>
      <c r="I18" s="54"/>
      <c r="J18" s="55"/>
      <c r="K18" s="55"/>
      <c r="L18" s="56"/>
    </row>
    <row r="19" spans="2:10" ht="15" customHeight="1">
      <c r="B19" s="103" t="s">
        <v>2727</v>
      </c>
      <c r="C19" s="275">
        <f>IF(Kontrole!$L$2&gt;0,Kontrole!$L$2,"Nema")</f>
        <v>1</v>
      </c>
      <c r="F19" s="352" t="s">
        <v>2728</v>
      </c>
      <c r="G19" s="353"/>
      <c r="H19" s="353"/>
      <c r="I19" s="353"/>
      <c r="J19" s="75" t="s">
        <v>3076</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50102.82</v>
      </c>
      <c r="J21" s="372"/>
    </row>
    <row r="22" spans="2:10" ht="4.5" customHeight="1">
      <c r="B22" s="23"/>
      <c r="C22" s="23"/>
      <c r="D22" s="23"/>
      <c r="E22" s="23"/>
      <c r="F22" s="23"/>
      <c r="G22" s="23"/>
      <c r="H22" s="23"/>
      <c r="I22" s="23"/>
      <c r="J22" s="23"/>
    </row>
    <row r="23" spans="2:21" ht="36" customHeight="1">
      <c r="B23" s="333" t="s">
        <v>2858</v>
      </c>
      <c r="C23" s="333"/>
      <c r="D23" s="333"/>
      <c r="E23" s="333"/>
      <c r="F23" s="333"/>
      <c r="G23" s="333"/>
      <c r="H23" s="222" t="s">
        <v>2026</v>
      </c>
      <c r="I23" s="217" t="s">
        <v>613</v>
      </c>
      <c r="J23" s="218" t="s">
        <v>2859</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0</v>
      </c>
      <c r="J24" s="213">
        <f>BIL!K19</f>
        <v>0</v>
      </c>
      <c r="M24" s="31">
        <v>2</v>
      </c>
      <c r="N24" s="32" t="s">
        <v>1175</v>
      </c>
      <c r="O24" s="33">
        <v>14</v>
      </c>
      <c r="P24" s="27"/>
      <c r="Q24" s="34" t="s">
        <v>1481</v>
      </c>
      <c r="R24" s="28" t="s">
        <v>1483</v>
      </c>
      <c r="S24" s="27"/>
      <c r="T24" s="35" t="s">
        <v>1336</v>
      </c>
      <c r="U24" s="35" t="s">
        <v>2095</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0</v>
      </c>
      <c r="J25" s="216">
        <f>BIL!K164</f>
        <v>0</v>
      </c>
      <c r="M25" s="31">
        <v>3</v>
      </c>
      <c r="N25" s="32" t="s">
        <v>1493</v>
      </c>
      <c r="O25" s="33">
        <v>16</v>
      </c>
      <c r="P25" s="27"/>
      <c r="Q25" s="34" t="s">
        <v>1482</v>
      </c>
      <c r="R25" s="27" t="s">
        <v>1484</v>
      </c>
      <c r="S25" s="27"/>
      <c r="T25" s="35" t="s">
        <v>2096</v>
      </c>
      <c r="U25" s="35" t="s">
        <v>2097</v>
      </c>
    </row>
    <row r="26" spans="2:21" ht="36">
      <c r="B26" s="333" t="s">
        <v>2862</v>
      </c>
      <c r="C26" s="333"/>
      <c r="D26" s="333"/>
      <c r="E26" s="333"/>
      <c r="F26" s="333"/>
      <c r="G26" s="333"/>
      <c r="H26" s="222" t="s">
        <v>2026</v>
      </c>
      <c r="I26" s="217" t="s">
        <v>2863</v>
      </c>
      <c r="J26" s="218" t="s">
        <v>232</v>
      </c>
      <c r="M26" s="31">
        <v>4</v>
      </c>
      <c r="N26" s="32" t="s">
        <v>1264</v>
      </c>
      <c r="O26" s="33">
        <v>8</v>
      </c>
      <c r="P26" s="27"/>
      <c r="Q26" s="34"/>
      <c r="R26" s="27"/>
      <c r="S26" s="27"/>
      <c r="T26" s="35" t="s">
        <v>2098</v>
      </c>
      <c r="U26" s="35" t="s">
        <v>2099</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0</v>
      </c>
      <c r="J27" s="213">
        <f>PRRAS!K19</f>
        <v>0</v>
      </c>
      <c r="M27" s="31">
        <v>5</v>
      </c>
      <c r="N27" s="32" t="s">
        <v>301</v>
      </c>
      <c r="O27" s="33">
        <v>18</v>
      </c>
      <c r="P27" s="27"/>
      <c r="Q27" s="27"/>
      <c r="R27" s="27"/>
      <c r="S27" s="27"/>
      <c r="T27" s="35" t="s">
        <v>2100</v>
      </c>
      <c r="U27" s="35" t="s">
        <v>2539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0</v>
      </c>
      <c r="J28" s="215">
        <f>PRRAS!K167</f>
        <v>0</v>
      </c>
      <c r="M28" s="31">
        <v>6</v>
      </c>
      <c r="N28" s="32" t="s">
        <v>302</v>
      </c>
      <c r="O28" s="33">
        <v>18</v>
      </c>
      <c r="P28" s="27"/>
      <c r="Q28" s="27"/>
      <c r="R28" s="27"/>
      <c r="S28" s="27"/>
      <c r="T28" s="35" t="s">
        <v>2540</v>
      </c>
      <c r="U28" s="35" t="s">
        <v>2541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536</v>
      </c>
      <c r="O29" s="33">
        <v>4</v>
      </c>
      <c r="P29" s="27"/>
      <c r="Q29" s="27"/>
      <c r="R29" s="27"/>
      <c r="S29" s="27"/>
      <c r="T29" s="35" t="s">
        <v>2542</v>
      </c>
      <c r="U29" s="35" t="s">
        <v>2543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2544</v>
      </c>
      <c r="U30" s="35" t="s">
        <v>2545</v>
      </c>
    </row>
    <row r="31" spans="2:21" ht="33.75" hidden="1">
      <c r="B31" s="333" t="s">
        <v>2864</v>
      </c>
      <c r="C31" s="333"/>
      <c r="D31" s="333"/>
      <c r="E31" s="333"/>
      <c r="F31" s="333"/>
      <c r="G31" s="333"/>
      <c r="H31" s="222" t="s">
        <v>2026</v>
      </c>
      <c r="I31" s="217" t="s">
        <v>2863</v>
      </c>
      <c r="J31" s="218" t="s">
        <v>232</v>
      </c>
      <c r="M31" s="31">
        <v>9</v>
      </c>
      <c r="N31" s="32" t="s">
        <v>1545</v>
      </c>
      <c r="O31" s="33">
        <v>17</v>
      </c>
      <c r="P31" s="27"/>
      <c r="Q31" s="27"/>
      <c r="R31" s="27"/>
      <c r="S31" s="27"/>
      <c r="T31" s="35" t="s">
        <v>2546</v>
      </c>
      <c r="U31" s="35" t="s">
        <v>2547</v>
      </c>
    </row>
    <row r="32" spans="2:21" ht="18" customHeight="1" hidden="1">
      <c r="B32" s="349"/>
      <c r="C32" s="346"/>
      <c r="D32" s="346"/>
      <c r="E32" s="346"/>
      <c r="F32" s="346"/>
      <c r="G32" s="346"/>
      <c r="H32" s="211"/>
      <c r="I32" s="213"/>
      <c r="J32" s="213"/>
      <c r="M32" s="31">
        <v>10</v>
      </c>
      <c r="N32" s="32" t="s">
        <v>1869</v>
      </c>
      <c r="O32" s="33">
        <v>12</v>
      </c>
      <c r="P32" s="27"/>
      <c r="Q32" s="27"/>
      <c r="R32" s="27"/>
      <c r="S32" s="27"/>
      <c r="T32" s="35" t="s">
        <v>2548</v>
      </c>
      <c r="U32" s="35" t="s">
        <v>2549</v>
      </c>
    </row>
    <row r="33" spans="2:21" ht="18" customHeight="1" hidden="1">
      <c r="B33" s="331"/>
      <c r="C33" s="332"/>
      <c r="D33" s="332"/>
      <c r="E33" s="332"/>
      <c r="F33" s="332"/>
      <c r="G33" s="332"/>
      <c r="H33" s="212"/>
      <c r="I33" s="216"/>
      <c r="J33" s="216"/>
      <c r="M33" s="31">
        <v>11</v>
      </c>
      <c r="N33" s="32" t="s">
        <v>2781</v>
      </c>
      <c r="O33" s="33">
        <v>2</v>
      </c>
      <c r="P33" s="27"/>
      <c r="Q33" s="27">
        <v>1</v>
      </c>
      <c r="R33" s="27" t="s">
        <v>2696</v>
      </c>
      <c r="S33" s="27"/>
      <c r="T33" s="35" t="s">
        <v>2550</v>
      </c>
      <c r="U33" s="35" t="s">
        <v>2551</v>
      </c>
    </row>
    <row r="34" spans="2:21" ht="36">
      <c r="B34" s="333" t="s">
        <v>2865</v>
      </c>
      <c r="C34" s="333"/>
      <c r="D34" s="333"/>
      <c r="E34" s="333"/>
      <c r="F34" s="333"/>
      <c r="G34" s="333"/>
      <c r="H34" s="222" t="s">
        <v>2026</v>
      </c>
      <c r="I34" s="217" t="s">
        <v>2866</v>
      </c>
      <c r="J34" s="218" t="s">
        <v>2867</v>
      </c>
      <c r="M34" s="31">
        <v>12</v>
      </c>
      <c r="N34" s="32" t="s">
        <v>1112</v>
      </c>
      <c r="O34" s="33">
        <v>5</v>
      </c>
      <c r="P34" s="27"/>
      <c r="Q34" s="27">
        <v>2</v>
      </c>
      <c r="R34" s="27" t="s">
        <v>2697</v>
      </c>
      <c r="S34" s="27"/>
      <c r="T34" s="35" t="s">
        <v>2552</v>
      </c>
      <c r="U34" s="35" t="s">
        <v>2553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59021</v>
      </c>
      <c r="J35" s="213">
        <f>GPRIZNPF!K33</f>
        <v>0</v>
      </c>
      <c r="M35" s="31">
        <v>13</v>
      </c>
      <c r="N35" s="32" t="s">
        <v>1176</v>
      </c>
      <c r="O35" s="33">
        <v>14</v>
      </c>
      <c r="P35" s="27"/>
      <c r="Q35" s="27">
        <v>3</v>
      </c>
      <c r="R35" s="27" t="s">
        <v>2698</v>
      </c>
      <c r="S35" s="27"/>
      <c r="T35" s="35" t="s">
        <v>2554</v>
      </c>
      <c r="U35" s="35" t="s">
        <v>2555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54740</v>
      </c>
      <c r="J36" s="215">
        <f>GPRIZNPF!K47</f>
        <v>0</v>
      </c>
      <c r="M36" s="31">
        <v>15</v>
      </c>
      <c r="N36" s="32" t="s">
        <v>1836</v>
      </c>
      <c r="O36" s="33">
        <v>20</v>
      </c>
      <c r="P36" s="27"/>
      <c r="Q36" s="27">
        <v>4</v>
      </c>
      <c r="R36" s="27" t="s">
        <v>2699</v>
      </c>
      <c r="S36" s="27"/>
      <c r="T36" s="35" t="s">
        <v>2556</v>
      </c>
      <c r="U36" s="35" t="s">
        <v>2557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4281</v>
      </c>
      <c r="J37" s="216">
        <f>GPRIZNPF!K48</f>
        <v>0</v>
      </c>
      <c r="M37" s="31">
        <v>16</v>
      </c>
      <c r="N37" s="32" t="s">
        <v>1177</v>
      </c>
      <c r="O37" s="33">
        <v>14</v>
      </c>
      <c r="P37" s="27"/>
      <c r="Q37" s="27">
        <v>5</v>
      </c>
      <c r="R37" s="27" t="s">
        <v>2700</v>
      </c>
      <c r="S37" s="27"/>
      <c r="T37" s="35" t="s">
        <v>2558</v>
      </c>
      <c r="U37" s="35" t="s">
        <v>2559</v>
      </c>
    </row>
    <row r="38" spans="2:21" ht="24.75" customHeight="1">
      <c r="B38" s="24"/>
      <c r="C38" s="25"/>
      <c r="D38" s="25"/>
      <c r="E38" s="25"/>
      <c r="F38" s="25"/>
      <c r="G38" s="25"/>
      <c r="H38" s="25"/>
      <c r="I38" s="26"/>
      <c r="J38" s="26"/>
      <c r="M38" s="31">
        <v>17</v>
      </c>
      <c r="N38" s="32" t="s">
        <v>1897</v>
      </c>
      <c r="O38" s="33">
        <v>13</v>
      </c>
      <c r="P38" s="27"/>
      <c r="Q38" s="27">
        <v>6</v>
      </c>
      <c r="R38" s="27" t="s">
        <v>2701</v>
      </c>
      <c r="S38" s="27"/>
      <c r="T38" s="35" t="s">
        <v>2560</v>
      </c>
      <c r="U38" s="35" t="s">
        <v>2561</v>
      </c>
    </row>
    <row r="39" spans="2:24" ht="15" customHeight="1">
      <c r="B39" s="339" t="s">
        <v>2868</v>
      </c>
      <c r="C39" s="339"/>
      <c r="D39" s="336" t="s">
        <v>3077</v>
      </c>
      <c r="E39" s="343"/>
      <c r="F39" s="344"/>
      <c r="G39" s="25"/>
      <c r="H39" s="360" t="s">
        <v>1556</v>
      </c>
      <c r="I39" s="360"/>
      <c r="J39" s="360"/>
      <c r="M39" s="31">
        <v>18</v>
      </c>
      <c r="N39" s="32" t="s">
        <v>1241</v>
      </c>
      <c r="O39" s="33">
        <v>7</v>
      </c>
      <c r="P39" s="27"/>
      <c r="Q39" s="27">
        <v>7</v>
      </c>
      <c r="R39" s="27" t="s">
        <v>2702</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2703</v>
      </c>
      <c r="S40" s="27"/>
      <c r="T40" s="35" t="s">
        <v>929</v>
      </c>
      <c r="U40" s="35" t="s">
        <v>930</v>
      </c>
    </row>
    <row r="41" spans="2:21" ht="15" customHeight="1">
      <c r="B41" s="339" t="s">
        <v>2869</v>
      </c>
      <c r="C41" s="339"/>
      <c r="D41" s="350">
        <v>43465</v>
      </c>
      <c r="E41" s="351"/>
      <c r="F41" s="57"/>
      <c r="G41" s="25"/>
      <c r="M41" s="31">
        <v>20</v>
      </c>
      <c r="N41" s="32" t="s">
        <v>1898</v>
      </c>
      <c r="O41" s="33">
        <v>13</v>
      </c>
      <c r="P41" s="27"/>
      <c r="Q41" s="27">
        <v>9</v>
      </c>
      <c r="R41" s="27" t="s">
        <v>2704</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2705</v>
      </c>
      <c r="S42" s="27"/>
      <c r="T42" s="35" t="s">
        <v>933</v>
      </c>
      <c r="U42" s="35" t="s">
        <v>934</v>
      </c>
      <c r="V42"/>
      <c r="W42"/>
      <c r="X42"/>
    </row>
    <row r="43" spans="2:21" ht="15" customHeight="1">
      <c r="B43" s="339" t="s">
        <v>1649</v>
      </c>
      <c r="C43" s="339"/>
      <c r="D43" s="336" t="s">
        <v>3078</v>
      </c>
      <c r="E43" s="343"/>
      <c r="F43" s="344"/>
      <c r="M43" s="31">
        <v>22</v>
      </c>
      <c r="N43" s="32" t="s">
        <v>1899</v>
      </c>
      <c r="O43" s="33">
        <v>13</v>
      </c>
      <c r="P43" s="27"/>
      <c r="Q43" s="27">
        <v>11</v>
      </c>
      <c r="R43" s="27" t="s">
        <v>2706</v>
      </c>
      <c r="S43" s="27"/>
      <c r="T43" s="35" t="s">
        <v>935</v>
      </c>
      <c r="U43" s="35" t="s">
        <v>555</v>
      </c>
    </row>
    <row r="44" spans="2:21" ht="4.5" customHeight="1">
      <c r="B44" s="95"/>
      <c r="C44" s="95"/>
      <c r="D44" s="228"/>
      <c r="E44" s="228"/>
      <c r="F44" s="228"/>
      <c r="M44" s="31">
        <v>23</v>
      </c>
      <c r="N44" s="32" t="s">
        <v>1179</v>
      </c>
      <c r="O44" s="33">
        <v>14</v>
      </c>
      <c r="P44" s="27"/>
      <c r="Q44" s="27">
        <v>12</v>
      </c>
      <c r="R44" s="27" t="s">
        <v>2707</v>
      </c>
      <c r="S44" s="27"/>
      <c r="T44" s="35" t="s">
        <v>936</v>
      </c>
      <c r="U44" s="35" t="s">
        <v>937</v>
      </c>
    </row>
    <row r="45" spans="2:21" ht="15" customHeight="1">
      <c r="B45" s="339" t="s">
        <v>1337</v>
      </c>
      <c r="C45" s="339"/>
      <c r="D45" s="336" t="s">
        <v>3079</v>
      </c>
      <c r="E45" s="338"/>
      <c r="F45" s="229"/>
      <c r="G45" s="58"/>
      <c r="M45" s="31">
        <v>24</v>
      </c>
      <c r="N45" s="32" t="s">
        <v>1242</v>
      </c>
      <c r="O45" s="33">
        <v>7</v>
      </c>
      <c r="P45" s="27"/>
      <c r="Q45" s="27">
        <v>13</v>
      </c>
      <c r="R45" s="27" t="s">
        <v>2708</v>
      </c>
      <c r="S45" s="27"/>
      <c r="T45" s="35" t="s">
        <v>938</v>
      </c>
      <c r="U45" s="35" t="s">
        <v>554</v>
      </c>
    </row>
    <row r="46" spans="2:21" ht="4.5" customHeight="1">
      <c r="B46" s="27"/>
      <c r="C46" s="27"/>
      <c r="D46" s="27"/>
      <c r="E46" s="27"/>
      <c r="F46" s="228"/>
      <c r="G46" s="58"/>
      <c r="M46" s="31">
        <v>25</v>
      </c>
      <c r="N46" s="32" t="s">
        <v>338</v>
      </c>
      <c r="O46" s="33">
        <v>19</v>
      </c>
      <c r="P46" s="27"/>
      <c r="Q46" s="27">
        <v>14</v>
      </c>
      <c r="R46" s="27" t="s">
        <v>2709</v>
      </c>
      <c r="S46" s="27"/>
      <c r="T46" s="35" t="s">
        <v>939</v>
      </c>
      <c r="U46" s="35" t="s">
        <v>556</v>
      </c>
    </row>
    <row r="47" spans="2:21" ht="15" customHeight="1">
      <c r="B47" s="339" t="s">
        <v>41</v>
      </c>
      <c r="C47" s="339"/>
      <c r="D47" s="336"/>
      <c r="E47" s="337"/>
      <c r="F47" s="229"/>
      <c r="M47" s="31">
        <v>26</v>
      </c>
      <c r="N47" s="32" t="s">
        <v>1494</v>
      </c>
      <c r="O47" s="33">
        <v>16</v>
      </c>
      <c r="P47" s="27"/>
      <c r="Q47" s="27">
        <v>15</v>
      </c>
      <c r="R47" s="27" t="s">
        <v>2710</v>
      </c>
      <c r="S47" s="27"/>
      <c r="T47" s="35" t="s">
        <v>940</v>
      </c>
      <c r="U47" s="35" t="s">
        <v>557</v>
      </c>
    </row>
    <row r="48" spans="2:21" ht="4.5" customHeight="1">
      <c r="B48" s="93"/>
      <c r="C48" s="93"/>
      <c r="D48" s="228"/>
      <c r="E48" s="228"/>
      <c r="F48" s="228"/>
      <c r="M48" s="31">
        <v>27</v>
      </c>
      <c r="N48" s="32" t="s">
        <v>1546</v>
      </c>
      <c r="O48" s="33">
        <v>17</v>
      </c>
      <c r="P48" s="27"/>
      <c r="Q48" s="27">
        <v>16</v>
      </c>
      <c r="R48" s="27" t="s">
        <v>2711</v>
      </c>
      <c r="S48" s="27"/>
      <c r="T48" s="35" t="s">
        <v>941</v>
      </c>
      <c r="U48" s="35" t="s">
        <v>558</v>
      </c>
    </row>
    <row r="49" spans="2:21" ht="15" customHeight="1">
      <c r="B49" s="339" t="s">
        <v>1651</v>
      </c>
      <c r="C49" s="358"/>
      <c r="D49" s="336" t="s">
        <v>3080</v>
      </c>
      <c r="E49" s="343"/>
      <c r="F49" s="344"/>
      <c r="M49" s="31">
        <v>29</v>
      </c>
      <c r="N49" s="32" t="s">
        <v>1495</v>
      </c>
      <c r="O49" s="33">
        <v>16</v>
      </c>
      <c r="P49" s="27"/>
      <c r="Q49" s="27">
        <v>17</v>
      </c>
      <c r="R49" s="27" t="s">
        <v>2712</v>
      </c>
      <c r="S49" s="27"/>
      <c r="T49" s="35" t="s">
        <v>942</v>
      </c>
      <c r="U49" s="35" t="s">
        <v>943</v>
      </c>
    </row>
    <row r="50" spans="2:21" ht="42" customHeight="1">
      <c r="B50" s="24"/>
      <c r="C50" s="25"/>
      <c r="D50" s="25"/>
      <c r="E50" s="25"/>
      <c r="F50" s="25"/>
      <c r="G50" s="25"/>
      <c r="M50" s="31">
        <v>30</v>
      </c>
      <c r="N50" s="32" t="s">
        <v>537</v>
      </c>
      <c r="O50" s="33">
        <v>4</v>
      </c>
      <c r="P50" s="27"/>
      <c r="Q50" s="27">
        <v>18</v>
      </c>
      <c r="R50" s="27" t="s">
        <v>2713</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2714</v>
      </c>
      <c r="S51" s="27"/>
      <c r="T51" s="35" t="s">
        <v>946</v>
      </c>
      <c r="U51" s="35" t="s">
        <v>947</v>
      </c>
    </row>
    <row r="52" spans="2:21" ht="15" customHeight="1">
      <c r="B52" s="20"/>
      <c r="C52" s="20"/>
      <c r="D52" s="20"/>
      <c r="E52" s="20"/>
      <c r="F52" s="20"/>
      <c r="G52" s="20"/>
      <c r="H52" s="20"/>
      <c r="I52" s="21"/>
      <c r="J52" s="21"/>
      <c r="M52" s="31">
        <v>33</v>
      </c>
      <c r="N52" s="32" t="s">
        <v>2035</v>
      </c>
      <c r="O52" s="33">
        <v>1</v>
      </c>
      <c r="P52" s="27"/>
      <c r="Q52" s="27">
        <v>20</v>
      </c>
      <c r="R52" s="27" t="s">
        <v>2715</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2036</v>
      </c>
      <c r="O53" s="33">
        <v>1</v>
      </c>
      <c r="P53" s="27"/>
      <c r="Q53" s="27">
        <v>21</v>
      </c>
      <c r="R53" s="27" t="s">
        <v>2023</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1870</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2782</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1872</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1837</v>
      </c>
      <c r="O77" s="33">
        <v>20</v>
      </c>
      <c r="P77" s="27"/>
      <c r="Q77" s="27"/>
      <c r="R77" s="27"/>
      <c r="S77" s="27"/>
      <c r="T77" s="35" t="s">
        <v>130</v>
      </c>
      <c r="U77" s="35" t="s">
        <v>2818</v>
      </c>
    </row>
    <row r="78" spans="13:21" ht="12.75" hidden="1">
      <c r="M78" s="31">
        <v>61</v>
      </c>
      <c r="N78" s="32" t="s">
        <v>1270</v>
      </c>
      <c r="O78" s="33">
        <v>8</v>
      </c>
      <c r="P78" s="27"/>
      <c r="Q78" s="27"/>
      <c r="R78" s="27"/>
      <c r="S78" s="27"/>
      <c r="T78" s="35" t="s">
        <v>2819</v>
      </c>
      <c r="U78" s="35" t="s">
        <v>2820</v>
      </c>
    </row>
    <row r="79" spans="13:21" ht="12.75" hidden="1">
      <c r="M79" s="31">
        <v>63</v>
      </c>
      <c r="N79" s="32" t="s">
        <v>1243</v>
      </c>
      <c r="O79" s="33">
        <v>7</v>
      </c>
      <c r="P79" s="27"/>
      <c r="Q79" s="27"/>
      <c r="R79" s="27"/>
      <c r="S79" s="27"/>
      <c r="T79" s="35" t="s">
        <v>2821</v>
      </c>
      <c r="U79" s="35" t="s">
        <v>2822</v>
      </c>
    </row>
    <row r="80" spans="13:21" ht="12.75" hidden="1">
      <c r="M80" s="31">
        <v>64</v>
      </c>
      <c r="N80" s="32" t="s">
        <v>1180</v>
      </c>
      <c r="O80" s="33">
        <v>14</v>
      </c>
      <c r="P80" s="27"/>
      <c r="Q80" s="27"/>
      <c r="R80" s="27"/>
      <c r="S80" s="27"/>
      <c r="T80" s="35" t="s">
        <v>2823</v>
      </c>
      <c r="U80" s="35" t="s">
        <v>560</v>
      </c>
    </row>
    <row r="81" spans="13:21" ht="12.75" hidden="1">
      <c r="M81" s="31">
        <v>65</v>
      </c>
      <c r="N81" s="32" t="s">
        <v>1181</v>
      </c>
      <c r="O81" s="33">
        <v>14</v>
      </c>
      <c r="P81" s="27"/>
      <c r="Q81" s="27"/>
      <c r="R81" s="27"/>
      <c r="S81" s="27"/>
      <c r="T81" s="35" t="s">
        <v>2824</v>
      </c>
      <c r="U81" s="35" t="s">
        <v>2825</v>
      </c>
    </row>
    <row r="82" spans="13:21" ht="12.75" hidden="1">
      <c r="M82" s="31">
        <v>66</v>
      </c>
      <c r="N82" s="32" t="s">
        <v>1182</v>
      </c>
      <c r="O82" s="33">
        <v>14</v>
      </c>
      <c r="P82" s="27"/>
      <c r="Q82" s="27"/>
      <c r="R82" s="27"/>
      <c r="S82" s="27"/>
      <c r="T82" s="35" t="s">
        <v>2826</v>
      </c>
      <c r="U82" s="35" t="s">
        <v>561</v>
      </c>
    </row>
    <row r="83" spans="13:21" ht="12.75" hidden="1">
      <c r="M83" s="31">
        <v>67</v>
      </c>
      <c r="N83" s="32" t="s">
        <v>1244</v>
      </c>
      <c r="O83" s="33">
        <v>7</v>
      </c>
      <c r="P83" s="27"/>
      <c r="Q83" s="27"/>
      <c r="R83" s="27"/>
      <c r="S83" s="27"/>
      <c r="T83" s="35" t="s">
        <v>2827</v>
      </c>
      <c r="U83" s="35" t="s">
        <v>562</v>
      </c>
    </row>
    <row r="84" spans="13:21" ht="12.75" hidden="1">
      <c r="M84" s="31">
        <v>68</v>
      </c>
      <c r="N84" s="32" t="s">
        <v>1873</v>
      </c>
      <c r="O84" s="33">
        <v>12</v>
      </c>
      <c r="P84" s="27"/>
      <c r="Q84" s="27"/>
      <c r="R84" s="27"/>
      <c r="S84" s="27"/>
      <c r="T84" s="35" t="s">
        <v>2828</v>
      </c>
      <c r="U84" s="35" t="s">
        <v>2829</v>
      </c>
    </row>
    <row r="85" spans="13:21" ht="12.75" hidden="1">
      <c r="M85" s="31">
        <v>69</v>
      </c>
      <c r="N85" s="32" t="s">
        <v>1271</v>
      </c>
      <c r="O85" s="33">
        <v>8</v>
      </c>
      <c r="P85" s="27"/>
      <c r="Q85" s="27"/>
      <c r="R85" s="27"/>
      <c r="S85" s="27"/>
      <c r="T85" s="35" t="s">
        <v>2830</v>
      </c>
      <c r="U85" s="35" t="s">
        <v>2831</v>
      </c>
    </row>
    <row r="86" spans="13:21" ht="12.75" hidden="1">
      <c r="M86" s="31">
        <v>70</v>
      </c>
      <c r="N86" s="32" t="s">
        <v>2783</v>
      </c>
      <c r="O86" s="33">
        <v>2</v>
      </c>
      <c r="P86" s="27"/>
      <c r="Q86" s="27"/>
      <c r="R86" s="27"/>
      <c r="S86" s="27"/>
      <c r="T86" s="35" t="s">
        <v>2832</v>
      </c>
      <c r="U86" s="35" t="s">
        <v>2833</v>
      </c>
    </row>
    <row r="87" spans="13:21" ht="12.75" hidden="1">
      <c r="M87" s="31">
        <v>71</v>
      </c>
      <c r="N87" s="32" t="s">
        <v>1245</v>
      </c>
      <c r="O87" s="33">
        <v>7</v>
      </c>
      <c r="P87" s="27"/>
      <c r="Q87" s="27"/>
      <c r="R87" s="27"/>
      <c r="S87" s="27"/>
      <c r="T87" s="35" t="s">
        <v>2834</v>
      </c>
      <c r="U87" s="35" t="s">
        <v>2835</v>
      </c>
    </row>
    <row r="88" spans="13:21" ht="12.75" hidden="1">
      <c r="M88" s="31">
        <v>72</v>
      </c>
      <c r="N88" s="32" t="s">
        <v>1549</v>
      </c>
      <c r="O88" s="33">
        <v>17</v>
      </c>
      <c r="P88" s="27"/>
      <c r="Q88" s="27"/>
      <c r="R88" s="27"/>
      <c r="S88" s="27"/>
      <c r="T88" s="35" t="s">
        <v>2836</v>
      </c>
      <c r="U88" s="35" t="s">
        <v>563</v>
      </c>
    </row>
    <row r="89" spans="13:21" ht="12.75" hidden="1">
      <c r="M89" s="31">
        <v>74</v>
      </c>
      <c r="N89" s="32" t="s">
        <v>1272</v>
      </c>
      <c r="O89" s="33">
        <v>8</v>
      </c>
      <c r="P89" s="27"/>
      <c r="Q89" s="27"/>
      <c r="R89" s="27"/>
      <c r="S89" s="27"/>
      <c r="T89" s="35" t="s">
        <v>2837</v>
      </c>
      <c r="U89" s="35" t="s">
        <v>2838</v>
      </c>
    </row>
    <row r="90" spans="13:21" ht="12.75" hidden="1">
      <c r="M90" s="31">
        <v>75</v>
      </c>
      <c r="N90" s="32" t="s">
        <v>1839</v>
      </c>
      <c r="O90" s="33">
        <v>20</v>
      </c>
      <c r="P90" s="27"/>
      <c r="Q90" s="27"/>
      <c r="R90" s="27"/>
      <c r="S90" s="27"/>
      <c r="T90" s="35" t="s">
        <v>2839</v>
      </c>
      <c r="U90" s="35" t="s">
        <v>564</v>
      </c>
    </row>
    <row r="91" spans="13:21" ht="12.75" hidden="1">
      <c r="M91" s="31">
        <v>77</v>
      </c>
      <c r="N91" s="32" t="s">
        <v>1547</v>
      </c>
      <c r="O91" s="33">
        <v>17</v>
      </c>
      <c r="P91" s="27"/>
      <c r="Q91" s="27"/>
      <c r="R91" s="27"/>
      <c r="S91" s="27"/>
      <c r="T91" s="35" t="s">
        <v>2840</v>
      </c>
      <c r="U91" s="35" t="s">
        <v>2841</v>
      </c>
    </row>
    <row r="92" spans="13:21" ht="12.75" hidden="1">
      <c r="M92" s="31">
        <v>78</v>
      </c>
      <c r="N92" s="32" t="s">
        <v>1840</v>
      </c>
      <c r="O92" s="33">
        <v>20</v>
      </c>
      <c r="P92" s="27"/>
      <c r="Q92" s="27"/>
      <c r="R92" s="27"/>
      <c r="S92" s="27"/>
      <c r="T92" s="35" t="s">
        <v>2842</v>
      </c>
      <c r="U92" s="35" t="s">
        <v>2843</v>
      </c>
    </row>
    <row r="93" spans="13:21" ht="12.75" hidden="1">
      <c r="M93" s="31">
        <v>79</v>
      </c>
      <c r="N93" s="32" t="s">
        <v>2784</v>
      </c>
      <c r="O93" s="33">
        <v>2</v>
      </c>
      <c r="P93" s="27"/>
      <c r="Q93" s="27"/>
      <c r="R93" s="27"/>
      <c r="S93" s="27"/>
      <c r="T93" s="35" t="s">
        <v>2844</v>
      </c>
      <c r="U93" s="35" t="s">
        <v>2845</v>
      </c>
    </row>
    <row r="94" spans="13:21" ht="12.75" hidden="1">
      <c r="M94" s="31">
        <v>80</v>
      </c>
      <c r="N94" s="32" t="s">
        <v>1117</v>
      </c>
      <c r="O94" s="33">
        <v>5</v>
      </c>
      <c r="P94" s="27"/>
      <c r="Q94" s="27"/>
      <c r="R94" s="27"/>
      <c r="S94" s="27"/>
      <c r="T94" s="35" t="s">
        <v>2846</v>
      </c>
      <c r="U94" s="35" t="s">
        <v>565</v>
      </c>
    </row>
    <row r="95" spans="13:21" ht="12.75" hidden="1">
      <c r="M95" s="31">
        <v>81</v>
      </c>
      <c r="N95" s="32" t="s">
        <v>1874</v>
      </c>
      <c r="O95" s="33">
        <v>12</v>
      </c>
      <c r="P95" s="27"/>
      <c r="Q95" s="27"/>
      <c r="R95" s="27"/>
      <c r="S95" s="27"/>
      <c r="T95" s="35" t="s">
        <v>2847</v>
      </c>
      <c r="U95" s="35" t="s">
        <v>841</v>
      </c>
    </row>
    <row r="96" spans="13:21" ht="12.75" hidden="1">
      <c r="M96" s="31">
        <v>82</v>
      </c>
      <c r="N96" s="32" t="s">
        <v>1841</v>
      </c>
      <c r="O96" s="33">
        <v>20</v>
      </c>
      <c r="P96" s="27"/>
      <c r="Q96" s="27"/>
      <c r="R96" s="27"/>
      <c r="S96" s="27"/>
      <c r="T96" s="35" t="s">
        <v>842</v>
      </c>
      <c r="U96" s="35" t="s">
        <v>566</v>
      </c>
    </row>
    <row r="97" spans="13:21" ht="12.75" hidden="1">
      <c r="M97" s="31">
        <v>83</v>
      </c>
      <c r="N97" s="32" t="s">
        <v>2813</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1922</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2037</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2752</v>
      </c>
      <c r="O114" s="33">
        <v>1</v>
      </c>
      <c r="P114" s="27"/>
      <c r="Q114" s="27"/>
      <c r="R114" s="27"/>
      <c r="S114" s="27"/>
      <c r="T114" s="35" t="s">
        <v>1100</v>
      </c>
      <c r="U114" s="35" t="s">
        <v>550</v>
      </c>
    </row>
    <row r="115" spans="13:21" ht="12.75" hidden="1">
      <c r="M115" s="31">
        <v>102</v>
      </c>
      <c r="N115" s="32" t="s">
        <v>2814</v>
      </c>
      <c r="O115" s="33">
        <v>3</v>
      </c>
      <c r="P115" s="27"/>
      <c r="Q115" s="27"/>
      <c r="R115" s="27"/>
      <c r="S115" s="27"/>
      <c r="T115" s="35" t="s">
        <v>1101</v>
      </c>
      <c r="U115" s="35" t="s">
        <v>2879</v>
      </c>
    </row>
    <row r="116" spans="13:21" ht="12.75" hidden="1">
      <c r="M116" s="31">
        <v>103</v>
      </c>
      <c r="N116" s="32" t="s">
        <v>1187</v>
      </c>
      <c r="O116" s="33">
        <v>14</v>
      </c>
      <c r="P116" s="27"/>
      <c r="Q116" s="27"/>
      <c r="R116" s="27"/>
      <c r="S116" s="27"/>
      <c r="T116" s="35" t="s">
        <v>2880</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2848</v>
      </c>
    </row>
    <row r="120" spans="13:21" ht="12.75" hidden="1">
      <c r="M120" s="31">
        <v>107</v>
      </c>
      <c r="N120" s="32" t="s">
        <v>1219</v>
      </c>
      <c r="O120" s="33">
        <v>6</v>
      </c>
      <c r="P120" s="27"/>
      <c r="Q120" s="27"/>
      <c r="R120" s="27"/>
      <c r="S120" s="27"/>
      <c r="T120" s="35" t="s">
        <v>2849</v>
      </c>
      <c r="U120" s="35" t="s">
        <v>2850</v>
      </c>
    </row>
    <row r="121" spans="13:21" ht="12.75" hidden="1">
      <c r="M121" s="31">
        <v>108</v>
      </c>
      <c r="N121" s="32" t="s">
        <v>2785</v>
      </c>
      <c r="O121" s="33">
        <v>2</v>
      </c>
      <c r="P121" s="27"/>
      <c r="Q121" s="27"/>
      <c r="R121" s="27"/>
      <c r="S121" s="27"/>
      <c r="T121" s="35" t="s">
        <v>2851</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2753</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1876</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2815</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1923</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2786</v>
      </c>
      <c r="O136" s="33">
        <v>2</v>
      </c>
      <c r="P136" s="27"/>
      <c r="Q136" s="27"/>
      <c r="R136" s="27"/>
      <c r="S136" s="27"/>
      <c r="T136" s="35" t="s">
        <v>593</v>
      </c>
      <c r="U136" s="35" t="s">
        <v>617</v>
      </c>
    </row>
    <row r="137" spans="13:21" ht="12.75" hidden="1">
      <c r="M137" s="31">
        <v>127</v>
      </c>
      <c r="N137" s="32" t="s">
        <v>1878</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1901</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2023</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2755</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1801</v>
      </c>
    </row>
    <row r="148" spans="13:21" ht="12.75" hidden="1">
      <c r="M148" s="31">
        <v>139</v>
      </c>
      <c r="N148" s="32" t="s">
        <v>1248</v>
      </c>
      <c r="O148" s="33">
        <v>7</v>
      </c>
      <c r="P148" s="27"/>
      <c r="Q148" s="27"/>
      <c r="R148" s="27"/>
      <c r="S148" s="27"/>
      <c r="T148" s="35" t="s">
        <v>1802</v>
      </c>
      <c r="U148" s="35" t="s">
        <v>1803</v>
      </c>
    </row>
    <row r="149" spans="13:21" ht="12.75" hidden="1">
      <c r="M149" s="31">
        <v>140</v>
      </c>
      <c r="N149" s="32" t="s">
        <v>1879</v>
      </c>
      <c r="O149" s="33">
        <v>12</v>
      </c>
      <c r="P149" s="27"/>
      <c r="Q149" s="27"/>
      <c r="R149" s="27"/>
      <c r="S149" s="27"/>
      <c r="T149" s="35" t="s">
        <v>1804</v>
      </c>
      <c r="U149" s="35" t="s">
        <v>1805</v>
      </c>
    </row>
    <row r="150" spans="13:21" ht="12.75" hidden="1">
      <c r="M150" s="31">
        <v>141</v>
      </c>
      <c r="N150" s="32" t="s">
        <v>1500</v>
      </c>
      <c r="O150" s="33">
        <v>16</v>
      </c>
      <c r="P150" s="27"/>
      <c r="Q150" s="27"/>
      <c r="R150" s="27"/>
      <c r="S150" s="27"/>
      <c r="T150" s="35" t="s">
        <v>1806</v>
      </c>
      <c r="U150" s="35" t="s">
        <v>625</v>
      </c>
    </row>
    <row r="151" spans="13:21" ht="12.75" hidden="1">
      <c r="M151" s="31">
        <v>144</v>
      </c>
      <c r="N151" s="32" t="s">
        <v>1249</v>
      </c>
      <c r="O151" s="33">
        <v>7</v>
      </c>
      <c r="P151" s="27"/>
      <c r="Q151" s="27"/>
      <c r="R151" s="27"/>
      <c r="S151" s="27"/>
      <c r="T151" s="35" t="s">
        <v>1807</v>
      </c>
      <c r="U151" s="35" t="s">
        <v>1808</v>
      </c>
    </row>
    <row r="152" spans="13:21" ht="12.75" hidden="1">
      <c r="M152" s="31">
        <v>145</v>
      </c>
      <c r="N152" s="32" t="s">
        <v>1222</v>
      </c>
      <c r="O152" s="33">
        <v>6</v>
      </c>
      <c r="P152" s="27"/>
      <c r="Q152" s="27"/>
      <c r="R152" s="27"/>
      <c r="S152" s="27"/>
      <c r="T152" s="35" t="s">
        <v>1809</v>
      </c>
      <c r="U152" s="35" t="s">
        <v>626</v>
      </c>
    </row>
    <row r="153" spans="13:21" ht="12.75" hidden="1">
      <c r="M153" s="31">
        <v>146</v>
      </c>
      <c r="N153" s="32" t="s">
        <v>2787</v>
      </c>
      <c r="O153" s="33">
        <v>2</v>
      </c>
      <c r="P153" s="27"/>
      <c r="Q153" s="27"/>
      <c r="R153" s="27"/>
      <c r="S153" s="27"/>
      <c r="T153" s="35" t="s">
        <v>1810</v>
      </c>
      <c r="U153" s="35" t="s">
        <v>627</v>
      </c>
    </row>
    <row r="154" spans="13:21" ht="12.75" hidden="1">
      <c r="M154" s="31">
        <v>148</v>
      </c>
      <c r="N154" s="32" t="s">
        <v>1553</v>
      </c>
      <c r="O154" s="33">
        <v>17</v>
      </c>
      <c r="P154" s="27"/>
      <c r="Q154" s="27"/>
      <c r="R154" s="27"/>
      <c r="S154" s="27"/>
      <c r="T154" s="35" t="s">
        <v>1811</v>
      </c>
      <c r="U154" s="35" t="s">
        <v>1812</v>
      </c>
    </row>
    <row r="155" spans="13:21" ht="12.75" hidden="1">
      <c r="M155" s="31">
        <v>149</v>
      </c>
      <c r="N155" s="32" t="s">
        <v>2817</v>
      </c>
      <c r="O155" s="33">
        <v>3</v>
      </c>
      <c r="P155" s="27"/>
      <c r="Q155" s="27"/>
      <c r="R155" s="27"/>
      <c r="S155" s="27"/>
      <c r="T155" s="35" t="s">
        <v>1813</v>
      </c>
      <c r="U155" s="35" t="s">
        <v>1814</v>
      </c>
    </row>
    <row r="156" spans="13:21" ht="12.75" hidden="1">
      <c r="M156" s="31">
        <v>150</v>
      </c>
      <c r="N156" s="32" t="s">
        <v>522</v>
      </c>
      <c r="O156" s="33">
        <v>3</v>
      </c>
      <c r="P156" s="27"/>
      <c r="Q156" s="27"/>
      <c r="R156" s="27"/>
      <c r="S156" s="27"/>
      <c r="T156" s="35" t="s">
        <v>1815</v>
      </c>
      <c r="U156" s="35" t="s">
        <v>1816</v>
      </c>
    </row>
    <row r="157" spans="13:21" ht="12.75" hidden="1">
      <c r="M157" s="31">
        <v>151</v>
      </c>
      <c r="N157" s="32" t="s">
        <v>1115</v>
      </c>
      <c r="O157" s="33">
        <v>5</v>
      </c>
      <c r="P157" s="27"/>
      <c r="Q157" s="27"/>
      <c r="R157" s="27"/>
      <c r="S157" s="27"/>
      <c r="T157" s="35" t="s">
        <v>1817</v>
      </c>
      <c r="U157" s="35" t="s">
        <v>1818</v>
      </c>
    </row>
    <row r="158" spans="13:21" ht="12.75" hidden="1">
      <c r="M158" s="31">
        <v>152</v>
      </c>
      <c r="N158" s="32" t="s">
        <v>2788</v>
      </c>
      <c r="O158" s="33">
        <v>2</v>
      </c>
      <c r="P158" s="27"/>
      <c r="Q158" s="27"/>
      <c r="R158" s="27"/>
      <c r="S158" s="27"/>
      <c r="T158" s="35" t="s">
        <v>1819</v>
      </c>
      <c r="U158" s="35" t="s">
        <v>1820</v>
      </c>
    </row>
    <row r="159" spans="13:21" ht="12.75" hidden="1">
      <c r="M159" s="31">
        <v>153</v>
      </c>
      <c r="N159" s="32" t="s">
        <v>1554</v>
      </c>
      <c r="O159" s="33">
        <v>17</v>
      </c>
      <c r="P159" s="27"/>
      <c r="Q159" s="27"/>
      <c r="R159" s="27"/>
      <c r="S159" s="27"/>
      <c r="T159" s="35" t="s">
        <v>1821</v>
      </c>
      <c r="U159" s="35" t="s">
        <v>1822</v>
      </c>
    </row>
    <row r="160" spans="13:21" ht="12.75" hidden="1">
      <c r="M160" s="31">
        <v>154</v>
      </c>
      <c r="N160" s="32" t="s">
        <v>1501</v>
      </c>
      <c r="O160" s="33">
        <v>16</v>
      </c>
      <c r="P160" s="27"/>
      <c r="Q160" s="27"/>
      <c r="R160" s="27"/>
      <c r="S160" s="27"/>
      <c r="T160" s="35" t="s">
        <v>1823</v>
      </c>
      <c r="U160" s="35" t="s">
        <v>1824</v>
      </c>
    </row>
    <row r="161" spans="13:21" ht="12.75" hidden="1">
      <c r="M161" s="31">
        <v>155</v>
      </c>
      <c r="N161" s="32" t="s">
        <v>1555</v>
      </c>
      <c r="O161" s="33">
        <v>17</v>
      </c>
      <c r="P161" s="27"/>
      <c r="Q161" s="27"/>
      <c r="R161" s="27"/>
      <c r="S161" s="27"/>
      <c r="T161" s="35" t="s">
        <v>1825</v>
      </c>
      <c r="U161" s="35" t="s">
        <v>1826</v>
      </c>
    </row>
    <row r="162" spans="13:21" ht="12.75" hidden="1">
      <c r="M162" s="31">
        <v>156</v>
      </c>
      <c r="N162" s="32" t="s">
        <v>1197</v>
      </c>
      <c r="O162" s="33">
        <v>5</v>
      </c>
      <c r="P162" s="27"/>
      <c r="Q162" s="27"/>
      <c r="R162" s="27"/>
      <c r="S162" s="27"/>
      <c r="T162" s="35" t="s">
        <v>1827</v>
      </c>
      <c r="U162" s="35" t="s">
        <v>1828</v>
      </c>
    </row>
    <row r="163" spans="13:21" ht="12.75" hidden="1">
      <c r="M163" s="31">
        <v>158</v>
      </c>
      <c r="N163" s="32" t="s">
        <v>2756</v>
      </c>
      <c r="O163" s="33">
        <v>1</v>
      </c>
      <c r="P163" s="27"/>
      <c r="Q163" s="27"/>
      <c r="R163" s="27"/>
      <c r="S163" s="27"/>
      <c r="T163" s="35" t="s">
        <v>1829</v>
      </c>
      <c r="U163" s="35" t="s">
        <v>629</v>
      </c>
    </row>
    <row r="164" spans="13:21" ht="12.75" hidden="1">
      <c r="M164" s="31">
        <v>159</v>
      </c>
      <c r="N164" s="32" t="s">
        <v>1502</v>
      </c>
      <c r="O164" s="33">
        <v>16</v>
      </c>
      <c r="P164" s="27"/>
      <c r="Q164" s="27"/>
      <c r="R164" s="27"/>
      <c r="S164" s="27"/>
      <c r="T164" s="35" t="s">
        <v>1830</v>
      </c>
      <c r="U164" s="35" t="s">
        <v>1831</v>
      </c>
    </row>
    <row r="165" spans="13:21" ht="12.75" hidden="1">
      <c r="M165" s="31">
        <v>161</v>
      </c>
      <c r="N165" s="32" t="s">
        <v>1250</v>
      </c>
      <c r="O165" s="33">
        <v>7</v>
      </c>
      <c r="P165" s="27"/>
      <c r="Q165" s="27"/>
      <c r="R165" s="27"/>
      <c r="S165" s="27"/>
      <c r="T165" s="35" t="s">
        <v>1832</v>
      </c>
      <c r="U165" s="35" t="s">
        <v>630</v>
      </c>
    </row>
    <row r="166" spans="13:21" ht="12.75" hidden="1">
      <c r="M166" s="31">
        <v>163</v>
      </c>
      <c r="N166" s="32" t="s">
        <v>2757</v>
      </c>
      <c r="O166" s="33">
        <v>1</v>
      </c>
      <c r="P166" s="27"/>
      <c r="Q166" s="27"/>
      <c r="R166" s="27"/>
      <c r="S166" s="27"/>
      <c r="T166" s="35" t="s">
        <v>1833</v>
      </c>
      <c r="U166" s="35" t="s">
        <v>753</v>
      </c>
    </row>
    <row r="167" spans="13:21" ht="12.75" hidden="1">
      <c r="M167" s="31">
        <v>164</v>
      </c>
      <c r="N167" s="32" t="s">
        <v>1861</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1902</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1853</v>
      </c>
    </row>
    <row r="172" spans="13:21" ht="12.75" hidden="1">
      <c r="M172" s="31">
        <v>169</v>
      </c>
      <c r="N172" s="32" t="s">
        <v>2758</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1854</v>
      </c>
    </row>
    <row r="174" spans="13:21" ht="12.75" hidden="1">
      <c r="M174" s="31">
        <v>169</v>
      </c>
      <c r="N174" s="32" t="s">
        <v>2758</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1854</v>
      </c>
    </row>
    <row r="176" spans="13:21" ht="12.75" hidden="1">
      <c r="M176" s="31">
        <v>171</v>
      </c>
      <c r="N176" s="32" t="s">
        <v>178</v>
      </c>
      <c r="O176" s="33">
        <v>17</v>
      </c>
      <c r="P176" s="27"/>
      <c r="Q176" s="27"/>
      <c r="R176" s="27"/>
      <c r="S176" s="27"/>
      <c r="T176" s="35" t="s">
        <v>3020</v>
      </c>
      <c r="U176" s="35" t="s">
        <v>3021</v>
      </c>
    </row>
    <row r="177" spans="13:21" ht="12.75" hidden="1">
      <c r="M177" s="31">
        <v>172</v>
      </c>
      <c r="N177" s="32" t="s">
        <v>542</v>
      </c>
      <c r="O177" s="33">
        <v>4</v>
      </c>
      <c r="P177" s="27"/>
      <c r="Q177" s="27"/>
      <c r="R177" s="27"/>
      <c r="S177" s="27"/>
      <c r="T177" s="35" t="s">
        <v>3022</v>
      </c>
      <c r="U177" s="35" t="s">
        <v>3023</v>
      </c>
    </row>
    <row r="178" spans="13:21" ht="12.75" hidden="1">
      <c r="M178" s="31">
        <v>173</v>
      </c>
      <c r="N178" s="32" t="s">
        <v>1903</v>
      </c>
      <c r="O178" s="33">
        <v>13</v>
      </c>
      <c r="P178" s="27"/>
      <c r="Q178" s="27"/>
      <c r="R178" s="27"/>
      <c r="S178" s="27"/>
      <c r="T178" s="35" t="s">
        <v>3024</v>
      </c>
      <c r="U178" s="35" t="s">
        <v>1855</v>
      </c>
    </row>
    <row r="179" spans="13:21" ht="12.75" hidden="1">
      <c r="M179" s="31">
        <v>175</v>
      </c>
      <c r="N179" s="32" t="s">
        <v>309</v>
      </c>
      <c r="O179" s="33">
        <v>18</v>
      </c>
      <c r="P179" s="27"/>
      <c r="Q179" s="27"/>
      <c r="R179" s="27"/>
      <c r="S179" s="27"/>
      <c r="T179" s="35" t="s">
        <v>3025</v>
      </c>
      <c r="U179" s="35" t="s">
        <v>1856</v>
      </c>
    </row>
    <row r="180" spans="13:21" ht="12.75" hidden="1">
      <c r="M180" s="31">
        <v>176</v>
      </c>
      <c r="N180" s="32" t="s">
        <v>1251</v>
      </c>
      <c r="O180" s="33">
        <v>7</v>
      </c>
      <c r="P180" s="27"/>
      <c r="Q180" s="27"/>
      <c r="R180" s="27"/>
      <c r="S180" s="27"/>
      <c r="T180" s="35" t="s">
        <v>3026</v>
      </c>
      <c r="U180" s="35" t="s">
        <v>1857</v>
      </c>
    </row>
    <row r="181" spans="13:21" ht="12.75" hidden="1">
      <c r="M181" s="31">
        <v>177</v>
      </c>
      <c r="N181" s="32" t="s">
        <v>1862</v>
      </c>
      <c r="O181" s="33">
        <v>11</v>
      </c>
      <c r="P181" s="27"/>
      <c r="Q181" s="27"/>
      <c r="R181" s="27"/>
      <c r="S181" s="27"/>
      <c r="T181" s="35" t="s">
        <v>3027</v>
      </c>
      <c r="U181" s="35" t="s">
        <v>1858</v>
      </c>
    </row>
    <row r="182" spans="13:21" ht="12.75" hidden="1">
      <c r="M182" s="31">
        <v>178</v>
      </c>
      <c r="N182" s="32" t="s">
        <v>1275</v>
      </c>
      <c r="O182" s="33">
        <v>9</v>
      </c>
      <c r="P182" s="27"/>
      <c r="Q182" s="27"/>
      <c r="R182" s="27"/>
      <c r="S182" s="27"/>
      <c r="T182" s="35" t="s">
        <v>3028</v>
      </c>
      <c r="U182" s="35" t="s">
        <v>3029</v>
      </c>
    </row>
    <row r="183" spans="13:21" ht="12.75" hidden="1">
      <c r="M183" s="31">
        <v>179</v>
      </c>
      <c r="N183" s="32" t="s">
        <v>543</v>
      </c>
      <c r="O183" s="33">
        <v>4</v>
      </c>
      <c r="P183" s="27"/>
      <c r="Q183" s="27"/>
      <c r="R183" s="27"/>
      <c r="S183" s="27"/>
      <c r="T183" s="35" t="s">
        <v>3030</v>
      </c>
      <c r="U183" s="35" t="s">
        <v>3031</v>
      </c>
    </row>
    <row r="184" spans="13:21" ht="12.75" hidden="1">
      <c r="M184" s="31">
        <v>180</v>
      </c>
      <c r="N184" s="32" t="s">
        <v>1521</v>
      </c>
      <c r="O184" s="33">
        <v>8</v>
      </c>
      <c r="P184" s="27"/>
      <c r="Q184" s="27"/>
      <c r="R184" s="27"/>
      <c r="S184" s="27"/>
      <c r="T184" s="35" t="s">
        <v>3032</v>
      </c>
      <c r="U184" s="35" t="s">
        <v>793</v>
      </c>
    </row>
    <row r="185" spans="13:21" ht="12.75" hidden="1">
      <c r="M185" s="31">
        <v>181</v>
      </c>
      <c r="N185" s="32" t="s">
        <v>179</v>
      </c>
      <c r="O185" s="33">
        <v>17</v>
      </c>
      <c r="P185" s="27"/>
      <c r="Q185" s="27"/>
      <c r="R185" s="27"/>
      <c r="S185" s="27"/>
      <c r="T185" s="35" t="s">
        <v>3033</v>
      </c>
      <c r="U185" s="35" t="s">
        <v>3034</v>
      </c>
    </row>
    <row r="186" spans="13:21" ht="12.75" hidden="1">
      <c r="M186" s="31">
        <v>183</v>
      </c>
      <c r="N186" s="32" t="s">
        <v>914</v>
      </c>
      <c r="O186" s="33">
        <v>15</v>
      </c>
      <c r="P186" s="27"/>
      <c r="Q186" s="27"/>
      <c r="R186" s="27"/>
      <c r="S186" s="27"/>
      <c r="T186" s="35" t="s">
        <v>3035</v>
      </c>
      <c r="U186" s="35" t="s">
        <v>2518</v>
      </c>
    </row>
    <row r="187" spans="13:21" ht="12.75" hidden="1">
      <c r="M187" s="31">
        <v>184</v>
      </c>
      <c r="N187" s="32" t="s">
        <v>915</v>
      </c>
      <c r="O187" s="33">
        <v>15</v>
      </c>
      <c r="P187" s="27"/>
      <c r="Q187" s="27"/>
      <c r="R187" s="27"/>
      <c r="S187" s="27"/>
      <c r="T187" s="35" t="s">
        <v>2519</v>
      </c>
      <c r="U187" s="35" t="s">
        <v>2520</v>
      </c>
    </row>
    <row r="188" spans="13:21" ht="12.75" hidden="1">
      <c r="M188" s="31">
        <v>185</v>
      </c>
      <c r="N188" s="32" t="s">
        <v>1880</v>
      </c>
      <c r="O188" s="33">
        <v>12</v>
      </c>
      <c r="P188" s="27"/>
      <c r="Q188" s="27"/>
      <c r="R188" s="27"/>
      <c r="S188" s="27"/>
      <c r="T188" s="35" t="s">
        <v>2521</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2790</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2759</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2760</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2791</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1925</v>
      </c>
      <c r="O207" s="33">
        <v>20</v>
      </c>
      <c r="P207" s="27"/>
      <c r="Q207" s="27"/>
      <c r="R207" s="27"/>
      <c r="S207" s="27"/>
      <c r="T207" s="35" t="s">
        <v>1041</v>
      </c>
      <c r="U207" s="35" t="s">
        <v>1042</v>
      </c>
    </row>
    <row r="208" spans="13:21" ht="12.75" hidden="1">
      <c r="M208" s="31">
        <v>208</v>
      </c>
      <c r="N208" s="32" t="s">
        <v>2792</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2793</v>
      </c>
      <c r="O210" s="33">
        <v>2</v>
      </c>
      <c r="P210" s="27"/>
      <c r="Q210" s="27"/>
      <c r="R210" s="27"/>
      <c r="S210" s="27"/>
      <c r="T210" s="35" t="s">
        <v>1045</v>
      </c>
      <c r="U210" s="35" t="s">
        <v>1046</v>
      </c>
    </row>
    <row r="211" spans="13:21" ht="12.75" hidden="1">
      <c r="M211" s="31">
        <v>212</v>
      </c>
      <c r="N211" s="32" t="s">
        <v>2794</v>
      </c>
      <c r="O211" s="33">
        <v>2</v>
      </c>
      <c r="P211" s="27"/>
      <c r="Q211" s="27"/>
      <c r="R211" s="27"/>
      <c r="S211" s="27"/>
      <c r="T211" s="35" t="s">
        <v>1047</v>
      </c>
      <c r="U211" s="35" t="s">
        <v>801</v>
      </c>
    </row>
    <row r="212" spans="13:21" ht="12.75" hidden="1">
      <c r="M212" s="31">
        <v>213</v>
      </c>
      <c r="N212" s="32" t="s">
        <v>2763</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1863</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1952</v>
      </c>
    </row>
    <row r="224" spans="13:21" ht="12.75" hidden="1">
      <c r="M224" s="31">
        <v>227</v>
      </c>
      <c r="N224" s="32" t="s">
        <v>1230</v>
      </c>
      <c r="O224" s="33">
        <v>6</v>
      </c>
      <c r="P224" s="27"/>
      <c r="Q224" s="27"/>
      <c r="R224" s="27"/>
      <c r="S224" s="27"/>
      <c r="T224" s="35" t="s">
        <v>1953</v>
      </c>
      <c r="U224" s="35" t="s">
        <v>1954</v>
      </c>
    </row>
    <row r="225" spans="13:21" ht="12.75" hidden="1">
      <c r="M225" s="31">
        <v>228</v>
      </c>
      <c r="N225" s="32" t="s">
        <v>525</v>
      </c>
      <c r="O225" s="33">
        <v>3</v>
      </c>
      <c r="P225" s="27"/>
      <c r="Q225" s="27"/>
      <c r="R225" s="27"/>
      <c r="S225" s="27"/>
      <c r="T225" s="35" t="s">
        <v>1955</v>
      </c>
      <c r="U225" s="35" t="s">
        <v>1956</v>
      </c>
    </row>
    <row r="226" spans="13:21" ht="12.75" hidden="1">
      <c r="M226" s="31">
        <v>229</v>
      </c>
      <c r="N226" s="32" t="s">
        <v>1200</v>
      </c>
      <c r="O226" s="33">
        <v>5</v>
      </c>
      <c r="P226" s="27"/>
      <c r="Q226" s="27"/>
      <c r="R226" s="27"/>
      <c r="S226" s="27"/>
      <c r="T226" s="35" t="s">
        <v>1957</v>
      </c>
      <c r="U226" s="35" t="s">
        <v>1958</v>
      </c>
    </row>
    <row r="227" spans="13:21" ht="12.75" hidden="1">
      <c r="M227" s="31">
        <v>230</v>
      </c>
      <c r="N227" s="32" t="s">
        <v>897</v>
      </c>
      <c r="O227" s="33">
        <v>14</v>
      </c>
      <c r="P227" s="27"/>
      <c r="Q227" s="27"/>
      <c r="R227" s="27"/>
      <c r="S227" s="27"/>
      <c r="T227" s="35" t="s">
        <v>1959</v>
      </c>
      <c r="U227" s="35" t="s">
        <v>851</v>
      </c>
    </row>
    <row r="228" spans="13:21" ht="12.75" hidden="1">
      <c r="M228" s="31">
        <v>231</v>
      </c>
      <c r="N228" s="32" t="s">
        <v>1864</v>
      </c>
      <c r="O228" s="33">
        <v>11</v>
      </c>
      <c r="P228" s="27"/>
      <c r="Q228" s="27"/>
      <c r="R228" s="27"/>
      <c r="S228" s="27"/>
      <c r="T228" s="35" t="s">
        <v>1960</v>
      </c>
      <c r="U228" s="35" t="s">
        <v>1073</v>
      </c>
    </row>
    <row r="229" spans="13:21" ht="12.75" hidden="1">
      <c r="M229" s="31">
        <v>232</v>
      </c>
      <c r="N229" s="32" t="s">
        <v>526</v>
      </c>
      <c r="O229" s="33">
        <v>3</v>
      </c>
      <c r="P229" s="27"/>
      <c r="Q229" s="27"/>
      <c r="R229" s="27"/>
      <c r="S229" s="27"/>
      <c r="T229" s="35" t="s">
        <v>1961</v>
      </c>
      <c r="U229" s="35" t="s">
        <v>852</v>
      </c>
    </row>
    <row r="230" spans="13:21" ht="12.75" hidden="1">
      <c r="M230" s="31">
        <v>234</v>
      </c>
      <c r="N230" s="32" t="s">
        <v>1905</v>
      </c>
      <c r="O230" s="33">
        <v>13</v>
      </c>
      <c r="P230" s="27"/>
      <c r="Q230" s="27"/>
      <c r="R230" s="27"/>
      <c r="S230" s="27"/>
      <c r="T230" s="35" t="s">
        <v>1962</v>
      </c>
      <c r="U230" s="35" t="s">
        <v>1963</v>
      </c>
    </row>
    <row r="231" spans="13:21" ht="12.75" hidden="1">
      <c r="M231" s="31">
        <v>235</v>
      </c>
      <c r="N231" s="32" t="s">
        <v>315</v>
      </c>
      <c r="O231" s="33">
        <v>18</v>
      </c>
      <c r="P231" s="27"/>
      <c r="Q231" s="27"/>
      <c r="R231" s="27"/>
      <c r="S231" s="27"/>
      <c r="T231" s="35" t="s">
        <v>1964</v>
      </c>
      <c r="U231" s="35" t="s">
        <v>1965</v>
      </c>
    </row>
    <row r="232" spans="13:21" ht="12.75" hidden="1">
      <c r="M232" s="31">
        <v>236</v>
      </c>
      <c r="N232" s="32" t="s">
        <v>2796</v>
      </c>
      <c r="O232" s="33">
        <v>2</v>
      </c>
      <c r="P232" s="27"/>
      <c r="Q232" s="27"/>
      <c r="R232" s="27"/>
      <c r="S232" s="27"/>
      <c r="T232" s="35" t="s">
        <v>1966</v>
      </c>
      <c r="U232" s="35" t="s">
        <v>1967</v>
      </c>
    </row>
    <row r="233" spans="13:21" ht="12.75" hidden="1">
      <c r="M233" s="31">
        <v>237</v>
      </c>
      <c r="N233" s="32" t="s">
        <v>1526</v>
      </c>
      <c r="O233" s="33">
        <v>8</v>
      </c>
      <c r="P233" s="27"/>
      <c r="Q233" s="27"/>
      <c r="R233" s="27"/>
      <c r="S233" s="27"/>
      <c r="T233" s="35" t="s">
        <v>1968</v>
      </c>
      <c r="U233" s="35" t="s">
        <v>1969</v>
      </c>
    </row>
    <row r="234" spans="13:21" ht="12.75" hidden="1">
      <c r="M234" s="31">
        <v>239</v>
      </c>
      <c r="N234" s="32" t="s">
        <v>283</v>
      </c>
      <c r="O234" s="33">
        <v>16</v>
      </c>
      <c r="P234" s="27"/>
      <c r="Q234" s="27"/>
      <c r="R234" s="27"/>
      <c r="S234" s="27"/>
      <c r="T234" s="35" t="s">
        <v>1970</v>
      </c>
      <c r="U234" s="35" t="s">
        <v>1971</v>
      </c>
    </row>
    <row r="235" spans="13:21" ht="12.75" hidden="1">
      <c r="M235" s="31">
        <v>240</v>
      </c>
      <c r="N235" s="32" t="s">
        <v>1276</v>
      </c>
      <c r="O235" s="33">
        <v>9</v>
      </c>
      <c r="P235" s="27"/>
      <c r="Q235" s="27"/>
      <c r="R235" s="27"/>
      <c r="S235" s="27"/>
      <c r="T235" s="35" t="s">
        <v>1972</v>
      </c>
      <c r="U235" s="35" t="s">
        <v>1973</v>
      </c>
    </row>
    <row r="236" spans="13:21" ht="12.75" hidden="1">
      <c r="M236" s="31">
        <v>242</v>
      </c>
      <c r="N236" s="32" t="s">
        <v>1527</v>
      </c>
      <c r="O236" s="33">
        <v>8</v>
      </c>
      <c r="P236" s="27"/>
      <c r="Q236" s="27"/>
      <c r="R236" s="27"/>
      <c r="S236" s="27"/>
      <c r="T236" s="35" t="s">
        <v>1974</v>
      </c>
      <c r="U236" s="35" t="s">
        <v>1975</v>
      </c>
    </row>
    <row r="237" spans="13:21" ht="12.75" hidden="1">
      <c r="M237" s="31">
        <v>243</v>
      </c>
      <c r="N237" s="32" t="s">
        <v>184</v>
      </c>
      <c r="O237" s="33">
        <v>17</v>
      </c>
      <c r="P237" s="27"/>
      <c r="Q237" s="27"/>
      <c r="R237" s="27"/>
      <c r="S237" s="27"/>
      <c r="T237" s="35" t="s">
        <v>1976</v>
      </c>
      <c r="U237" s="35" t="s">
        <v>1977</v>
      </c>
    </row>
    <row r="238" spans="13:21" ht="12.75" hidden="1">
      <c r="M238" s="31">
        <v>244</v>
      </c>
      <c r="N238" s="32" t="s">
        <v>1202</v>
      </c>
      <c r="O238" s="33">
        <v>5</v>
      </c>
      <c r="P238" s="27"/>
      <c r="Q238" s="27"/>
      <c r="R238" s="27"/>
      <c r="S238" s="27"/>
      <c r="T238" s="35" t="s">
        <v>1978</v>
      </c>
      <c r="U238" s="35" t="s">
        <v>1979</v>
      </c>
    </row>
    <row r="239" spans="13:21" ht="12.75" hidden="1">
      <c r="M239" s="31">
        <v>245</v>
      </c>
      <c r="N239" s="32" t="s">
        <v>1288</v>
      </c>
      <c r="O239" s="33">
        <v>10</v>
      </c>
      <c r="P239" s="27"/>
      <c r="Q239" s="27"/>
      <c r="R239" s="27"/>
      <c r="S239" s="27"/>
      <c r="T239" s="35" t="s">
        <v>1980</v>
      </c>
      <c r="U239" s="35" t="s">
        <v>1981</v>
      </c>
    </row>
    <row r="240" spans="13:21" ht="12.75" hidden="1">
      <c r="M240" s="31">
        <v>246</v>
      </c>
      <c r="N240" s="32" t="s">
        <v>316</v>
      </c>
      <c r="O240" s="33">
        <v>18</v>
      </c>
      <c r="P240" s="27"/>
      <c r="Q240" s="27"/>
      <c r="R240" s="27"/>
      <c r="S240" s="27"/>
      <c r="T240" s="35" t="s">
        <v>1982</v>
      </c>
      <c r="U240" s="35" t="s">
        <v>1983</v>
      </c>
    </row>
    <row r="241" spans="13:21" ht="12.75" hidden="1">
      <c r="M241" s="31">
        <v>247</v>
      </c>
      <c r="N241" s="32" t="s">
        <v>1201</v>
      </c>
      <c r="O241" s="33">
        <v>5</v>
      </c>
      <c r="P241" s="27"/>
      <c r="Q241" s="27"/>
      <c r="R241" s="27"/>
      <c r="S241" s="27"/>
      <c r="T241" s="35" t="s">
        <v>1984</v>
      </c>
      <c r="U241" s="35" t="s">
        <v>853</v>
      </c>
    </row>
    <row r="242" spans="13:21" ht="12.75" hidden="1">
      <c r="M242" s="31">
        <v>248</v>
      </c>
      <c r="N242" s="32" t="s">
        <v>2797</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2798</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2799</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2596</v>
      </c>
    </row>
    <row r="260" spans="13:21" ht="12.75" hidden="1">
      <c r="M260" s="31">
        <v>268</v>
      </c>
      <c r="N260" s="32" t="s">
        <v>140</v>
      </c>
      <c r="O260" s="33">
        <v>19</v>
      </c>
      <c r="P260" s="27"/>
      <c r="Q260" s="27"/>
      <c r="R260" s="27"/>
      <c r="S260" s="27"/>
      <c r="T260" s="35" t="s">
        <v>2597</v>
      </c>
      <c r="U260" s="35" t="s">
        <v>2598</v>
      </c>
    </row>
    <row r="261" spans="13:21" ht="12.75" hidden="1">
      <c r="M261" s="31">
        <v>270</v>
      </c>
      <c r="N261" s="32" t="s">
        <v>1231</v>
      </c>
      <c r="O261" s="33">
        <v>6</v>
      </c>
      <c r="P261" s="27"/>
      <c r="Q261" s="27"/>
      <c r="R261" s="27"/>
      <c r="S261" s="27"/>
      <c r="T261" s="35" t="s">
        <v>2599</v>
      </c>
      <c r="U261" s="35" t="s">
        <v>1074</v>
      </c>
    </row>
    <row r="262" spans="13:21" ht="12.75" hidden="1">
      <c r="M262" s="31">
        <v>271</v>
      </c>
      <c r="N262" s="32" t="s">
        <v>1430</v>
      </c>
      <c r="O262" s="33">
        <v>14</v>
      </c>
      <c r="P262" s="27"/>
      <c r="Q262" s="27"/>
      <c r="R262" s="27"/>
      <c r="S262" s="27"/>
      <c r="T262" s="35" t="s">
        <v>2600</v>
      </c>
      <c r="U262" s="35" t="s">
        <v>2601</v>
      </c>
    </row>
    <row r="263" spans="13:21" ht="12.75" hidden="1">
      <c r="M263" s="31">
        <v>273</v>
      </c>
      <c r="N263" s="32" t="s">
        <v>56</v>
      </c>
      <c r="O263" s="33">
        <v>8</v>
      </c>
      <c r="P263" s="27"/>
      <c r="Q263" s="27"/>
      <c r="R263" s="27"/>
      <c r="S263" s="27"/>
      <c r="T263" s="35" t="s">
        <v>2602</v>
      </c>
      <c r="U263" s="35" t="s">
        <v>2603</v>
      </c>
    </row>
    <row r="264" spans="13:21" ht="12.75" hidden="1">
      <c r="M264" s="31">
        <v>274</v>
      </c>
      <c r="N264" s="32" t="s">
        <v>319</v>
      </c>
      <c r="O264" s="33">
        <v>18</v>
      </c>
      <c r="P264" s="27"/>
      <c r="Q264" s="27"/>
      <c r="R264" s="27"/>
      <c r="S264" s="27"/>
      <c r="T264" s="35" t="s">
        <v>2604</v>
      </c>
      <c r="U264" s="35" t="s">
        <v>2605</v>
      </c>
    </row>
    <row r="265" spans="13:21" ht="12.75" hidden="1">
      <c r="M265" s="31">
        <v>275</v>
      </c>
      <c r="N265" s="32" t="s">
        <v>57</v>
      </c>
      <c r="O265" s="33">
        <v>8</v>
      </c>
      <c r="P265" s="27"/>
      <c r="Q265" s="27"/>
      <c r="R265" s="27"/>
      <c r="S265" s="27"/>
      <c r="T265" s="35" t="s">
        <v>2606</v>
      </c>
      <c r="U265" s="35" t="s">
        <v>2607</v>
      </c>
    </row>
    <row r="266" spans="13:21" ht="12.75" hidden="1">
      <c r="M266" s="31">
        <v>276</v>
      </c>
      <c r="N266" s="32" t="s">
        <v>845</v>
      </c>
      <c r="O266" s="33">
        <v>20</v>
      </c>
      <c r="P266" s="27"/>
      <c r="Q266" s="27"/>
      <c r="R266" s="27"/>
      <c r="S266" s="27"/>
      <c r="T266" s="35" t="s">
        <v>2608</v>
      </c>
      <c r="U266" s="35" t="s">
        <v>2609</v>
      </c>
    </row>
    <row r="267" spans="13:21" ht="12.75" hidden="1">
      <c r="M267" s="31">
        <v>278</v>
      </c>
      <c r="N267" s="32" t="s">
        <v>900</v>
      </c>
      <c r="O267" s="33">
        <v>14</v>
      </c>
      <c r="P267" s="27"/>
      <c r="Q267" s="27"/>
      <c r="R267" s="27"/>
      <c r="S267" s="27"/>
      <c r="T267" s="35" t="s">
        <v>2610</v>
      </c>
      <c r="U267" s="35" t="s">
        <v>2611</v>
      </c>
    </row>
    <row r="268" spans="13:21" ht="12.75" hidden="1">
      <c r="M268" s="31">
        <v>279</v>
      </c>
      <c r="N268" s="32" t="s">
        <v>846</v>
      </c>
      <c r="O268" s="33">
        <v>20</v>
      </c>
      <c r="P268" s="27"/>
      <c r="Q268" s="27"/>
      <c r="R268" s="27"/>
      <c r="S268" s="27"/>
      <c r="T268" s="35" t="s">
        <v>2612</v>
      </c>
      <c r="U268" s="35" t="s">
        <v>2613</v>
      </c>
    </row>
    <row r="269" spans="13:21" ht="12.75" hidden="1">
      <c r="M269" s="31">
        <v>280</v>
      </c>
      <c r="N269" s="32" t="s">
        <v>189</v>
      </c>
      <c r="O269" s="33">
        <v>17</v>
      </c>
      <c r="P269" s="27"/>
      <c r="Q269" s="27"/>
      <c r="R269" s="27"/>
      <c r="S269" s="27"/>
      <c r="T269" s="35" t="s">
        <v>2614</v>
      </c>
      <c r="U269" s="35" t="s">
        <v>1075</v>
      </c>
    </row>
    <row r="270" spans="13:21" ht="12.75" hidden="1">
      <c r="M270" s="31">
        <v>281</v>
      </c>
      <c r="N270" s="32" t="s">
        <v>546</v>
      </c>
      <c r="O270" s="33">
        <v>4</v>
      </c>
      <c r="P270" s="27"/>
      <c r="Q270" s="27"/>
      <c r="R270" s="27"/>
      <c r="S270" s="27"/>
      <c r="T270" s="35" t="s">
        <v>2615</v>
      </c>
      <c r="U270" s="35" t="s">
        <v>2616</v>
      </c>
    </row>
    <row r="271" spans="13:21" ht="12.75" hidden="1">
      <c r="M271" s="31">
        <v>282</v>
      </c>
      <c r="N271" s="32" t="s">
        <v>1906</v>
      </c>
      <c r="O271" s="33">
        <v>13</v>
      </c>
      <c r="P271" s="27"/>
      <c r="Q271" s="27"/>
      <c r="R271" s="27"/>
      <c r="S271" s="27"/>
      <c r="T271" s="35" t="s">
        <v>2617</v>
      </c>
      <c r="U271" s="35" t="s">
        <v>2618</v>
      </c>
    </row>
    <row r="272" spans="13:21" ht="12.75" hidden="1">
      <c r="M272" s="31">
        <v>283</v>
      </c>
      <c r="N272" s="32" t="s">
        <v>1290</v>
      </c>
      <c r="O272" s="33">
        <v>10</v>
      </c>
      <c r="P272" s="27"/>
      <c r="Q272" s="27"/>
      <c r="R272" s="27"/>
      <c r="S272" s="27"/>
      <c r="T272" s="35" t="s">
        <v>2619</v>
      </c>
      <c r="U272" s="35" t="s">
        <v>2620</v>
      </c>
    </row>
    <row r="273" spans="13:21" ht="12.75" hidden="1">
      <c r="M273" s="31">
        <v>284</v>
      </c>
      <c r="N273" s="32" t="s">
        <v>1881</v>
      </c>
      <c r="O273" s="33">
        <v>12</v>
      </c>
      <c r="P273" s="27"/>
      <c r="Q273" s="27"/>
      <c r="R273" s="27"/>
      <c r="S273" s="27"/>
      <c r="T273" s="35" t="s">
        <v>2621</v>
      </c>
      <c r="U273" s="35" t="s">
        <v>2622</v>
      </c>
    </row>
    <row r="274" spans="13:21" ht="12.75" hidden="1">
      <c r="M274" s="31">
        <v>285</v>
      </c>
      <c r="N274" s="32" t="s">
        <v>1882</v>
      </c>
      <c r="O274" s="33">
        <v>12</v>
      </c>
      <c r="P274" s="27"/>
      <c r="Q274" s="27"/>
      <c r="R274" s="27"/>
      <c r="S274" s="27"/>
      <c r="T274" s="35" t="s">
        <v>2623</v>
      </c>
      <c r="U274" s="35" t="s">
        <v>2624</v>
      </c>
    </row>
    <row r="275" spans="13:21" ht="12.75" hidden="1">
      <c r="M275" s="31">
        <v>287</v>
      </c>
      <c r="N275" s="32" t="s">
        <v>1253</v>
      </c>
      <c r="O275" s="33">
        <v>7</v>
      </c>
      <c r="P275" s="27"/>
      <c r="Q275" s="27"/>
      <c r="R275" s="27"/>
      <c r="S275" s="27"/>
      <c r="T275" s="35" t="s">
        <v>2625</v>
      </c>
      <c r="U275" s="35" t="s">
        <v>2626</v>
      </c>
    </row>
    <row r="276" spans="13:21" ht="12.75" hidden="1">
      <c r="M276" s="31">
        <v>288</v>
      </c>
      <c r="N276" s="32" t="s">
        <v>1277</v>
      </c>
      <c r="O276" s="33">
        <v>9</v>
      </c>
      <c r="P276" s="27"/>
      <c r="Q276" s="27"/>
      <c r="R276" s="27"/>
      <c r="S276" s="27"/>
      <c r="T276" s="35" t="s">
        <v>2627</v>
      </c>
      <c r="U276" s="35" t="s">
        <v>1076</v>
      </c>
    </row>
    <row r="277" spans="13:21" ht="12.75" hidden="1">
      <c r="M277" s="31">
        <v>289</v>
      </c>
      <c r="N277" s="32" t="s">
        <v>1205</v>
      </c>
      <c r="O277" s="33">
        <v>5</v>
      </c>
      <c r="P277" s="27"/>
      <c r="Q277" s="27"/>
      <c r="R277" s="27"/>
      <c r="S277" s="27"/>
      <c r="T277" s="35" t="s">
        <v>2628</v>
      </c>
      <c r="U277" s="35" t="s">
        <v>2629</v>
      </c>
    </row>
    <row r="278" spans="13:21" ht="12.75" hidden="1">
      <c r="M278" s="31">
        <v>290</v>
      </c>
      <c r="N278" s="32" t="s">
        <v>58</v>
      </c>
      <c r="O278" s="33">
        <v>8</v>
      </c>
      <c r="P278" s="27"/>
      <c r="Q278" s="27"/>
      <c r="R278" s="27"/>
      <c r="S278" s="27"/>
      <c r="T278" s="35" t="s">
        <v>2630</v>
      </c>
      <c r="U278" s="35" t="s">
        <v>2631</v>
      </c>
    </row>
    <row r="279" spans="13:21" ht="12.75" hidden="1">
      <c r="M279" s="31">
        <v>291</v>
      </c>
      <c r="N279" s="32" t="s">
        <v>1907</v>
      </c>
      <c r="O279" s="33">
        <v>18</v>
      </c>
      <c r="P279" s="27"/>
      <c r="Q279" s="27"/>
      <c r="R279" s="27"/>
      <c r="S279" s="27"/>
      <c r="T279" s="35" t="s">
        <v>2632</v>
      </c>
      <c r="U279" s="35" t="s">
        <v>2633</v>
      </c>
    </row>
    <row r="280" spans="13:21" ht="12.75" hidden="1">
      <c r="M280" s="31">
        <v>292</v>
      </c>
      <c r="N280" s="32" t="s">
        <v>1232</v>
      </c>
      <c r="O280" s="33">
        <v>6</v>
      </c>
      <c r="P280" s="27"/>
      <c r="Q280" s="27"/>
      <c r="R280" s="27"/>
      <c r="S280" s="27"/>
      <c r="T280" s="35" t="s">
        <v>2634</v>
      </c>
      <c r="U280" s="35" t="s">
        <v>2635</v>
      </c>
    </row>
    <row r="281" spans="13:21" ht="12.75" hidden="1">
      <c r="M281" s="31">
        <v>293</v>
      </c>
      <c r="N281" s="32" t="s">
        <v>529</v>
      </c>
      <c r="O281" s="33">
        <v>3</v>
      </c>
      <c r="P281" s="27"/>
      <c r="Q281" s="27"/>
      <c r="R281" s="27"/>
      <c r="S281" s="27"/>
      <c r="T281" s="35" t="s">
        <v>2636</v>
      </c>
      <c r="U281" s="35" t="s">
        <v>2637</v>
      </c>
    </row>
    <row r="282" spans="13:21" ht="12.75" hidden="1">
      <c r="M282" s="31">
        <v>294</v>
      </c>
      <c r="N282" s="32" t="s">
        <v>1532</v>
      </c>
      <c r="O282" s="33">
        <v>16</v>
      </c>
      <c r="P282" s="27"/>
      <c r="Q282" s="27"/>
      <c r="R282" s="27"/>
      <c r="S282" s="27"/>
      <c r="T282" s="35" t="s">
        <v>2638</v>
      </c>
      <c r="U282" s="35" t="s">
        <v>2639</v>
      </c>
    </row>
    <row r="283" spans="13:21" ht="12.75" hidden="1">
      <c r="M283" s="31">
        <v>295</v>
      </c>
      <c r="N283" s="32" t="s">
        <v>286</v>
      </c>
      <c r="O283" s="33">
        <v>16</v>
      </c>
      <c r="P283" s="27"/>
      <c r="Q283" s="27"/>
      <c r="R283" s="27"/>
      <c r="S283" s="27"/>
      <c r="T283" s="35" t="s">
        <v>2640</v>
      </c>
      <c r="U283" s="35" t="s">
        <v>2641</v>
      </c>
    </row>
    <row r="284" spans="13:21" ht="12.75" hidden="1">
      <c r="M284" s="31">
        <v>296</v>
      </c>
      <c r="N284" s="32" t="s">
        <v>1908</v>
      </c>
      <c r="O284" s="33">
        <v>13</v>
      </c>
      <c r="P284" s="27"/>
      <c r="Q284" s="27"/>
      <c r="R284" s="27"/>
      <c r="S284" s="27"/>
      <c r="T284" s="35" t="s">
        <v>2642</v>
      </c>
      <c r="U284" s="35" t="s">
        <v>2643</v>
      </c>
    </row>
    <row r="285" spans="13:21" ht="12.75" hidden="1">
      <c r="M285" s="31">
        <v>297</v>
      </c>
      <c r="N285" s="32" t="s">
        <v>547</v>
      </c>
      <c r="O285" s="33">
        <v>4</v>
      </c>
      <c r="P285" s="27"/>
      <c r="Q285" s="27"/>
      <c r="R285" s="27"/>
      <c r="S285" s="27"/>
      <c r="T285" s="35" t="s">
        <v>2644</v>
      </c>
      <c r="U285" s="35" t="s">
        <v>2645</v>
      </c>
    </row>
    <row r="286" spans="13:21" ht="12.75" hidden="1">
      <c r="M286" s="31">
        <v>298</v>
      </c>
      <c r="N286" s="32" t="s">
        <v>920</v>
      </c>
      <c r="O286" s="33">
        <v>15</v>
      </c>
      <c r="P286" s="27"/>
      <c r="Q286" s="27"/>
      <c r="R286" s="27"/>
      <c r="S286" s="27"/>
      <c r="T286" s="35" t="s">
        <v>2646</v>
      </c>
      <c r="U286" s="35" t="s">
        <v>2647</v>
      </c>
    </row>
    <row r="287" spans="13:21" ht="12.75" hidden="1">
      <c r="M287" s="31">
        <v>299</v>
      </c>
      <c r="N287" s="32" t="s">
        <v>1883</v>
      </c>
      <c r="O287" s="33">
        <v>12</v>
      </c>
      <c r="P287" s="27"/>
      <c r="Q287" s="27"/>
      <c r="R287" s="27"/>
      <c r="S287" s="27"/>
      <c r="T287" s="35" t="s">
        <v>2648</v>
      </c>
      <c r="U287" s="35" t="s">
        <v>2649</v>
      </c>
    </row>
    <row r="288" spans="13:21" ht="12.75" hidden="1">
      <c r="M288" s="31">
        <v>300</v>
      </c>
      <c r="N288" s="32" t="s">
        <v>191</v>
      </c>
      <c r="O288" s="33">
        <v>17</v>
      </c>
      <c r="P288" s="27"/>
      <c r="Q288" s="27"/>
      <c r="R288" s="27"/>
      <c r="S288" s="27"/>
      <c r="T288" s="35" t="s">
        <v>2650</v>
      </c>
      <c r="U288" s="35" t="s">
        <v>2651</v>
      </c>
    </row>
    <row r="289" spans="13:21" ht="12.75" hidden="1">
      <c r="M289" s="31">
        <v>301</v>
      </c>
      <c r="N289" s="32" t="s">
        <v>59</v>
      </c>
      <c r="O289" s="33">
        <v>8</v>
      </c>
      <c r="P289" s="27"/>
      <c r="Q289" s="27"/>
      <c r="R289" s="27"/>
      <c r="S289" s="27"/>
      <c r="T289" s="35" t="s">
        <v>2652</v>
      </c>
      <c r="U289" s="35" t="s">
        <v>2653</v>
      </c>
    </row>
    <row r="290" spans="13:21" ht="12.75" hidden="1">
      <c r="M290" s="31">
        <v>302</v>
      </c>
      <c r="N290" s="32" t="s">
        <v>60</v>
      </c>
      <c r="O290" s="33">
        <v>8</v>
      </c>
      <c r="P290" s="27"/>
      <c r="Q290" s="27"/>
      <c r="R290" s="27"/>
      <c r="S290" s="27"/>
      <c r="T290" s="35" t="s">
        <v>2654</v>
      </c>
      <c r="U290" s="35" t="s">
        <v>233</v>
      </c>
    </row>
    <row r="291" spans="13:21" ht="12.75" hidden="1">
      <c r="M291" s="31">
        <v>303</v>
      </c>
      <c r="N291" s="32" t="s">
        <v>1884</v>
      </c>
      <c r="O291" s="33">
        <v>12</v>
      </c>
      <c r="P291" s="27"/>
      <c r="Q291" s="27"/>
      <c r="R291" s="27"/>
      <c r="S291" s="27"/>
      <c r="T291" s="35" t="s">
        <v>2655</v>
      </c>
      <c r="U291" s="35" t="s">
        <v>2656</v>
      </c>
    </row>
    <row r="292" spans="13:21" ht="12.75" hidden="1">
      <c r="M292" s="31">
        <v>304</v>
      </c>
      <c r="N292" s="32" t="s">
        <v>320</v>
      </c>
      <c r="O292" s="33">
        <v>18</v>
      </c>
      <c r="P292" s="27"/>
      <c r="Q292" s="27"/>
      <c r="R292" s="27"/>
      <c r="S292" s="27"/>
      <c r="T292" s="35" t="s">
        <v>2657</v>
      </c>
      <c r="U292" s="35" t="s">
        <v>234</v>
      </c>
    </row>
    <row r="293" spans="13:21" ht="12.75" hidden="1">
      <c r="M293" s="31">
        <v>306</v>
      </c>
      <c r="N293" s="32" t="s">
        <v>141</v>
      </c>
      <c r="O293" s="33">
        <v>19</v>
      </c>
      <c r="P293" s="27"/>
      <c r="Q293" s="27"/>
      <c r="R293" s="27"/>
      <c r="S293" s="27"/>
      <c r="T293" s="35" t="s">
        <v>2658</v>
      </c>
      <c r="U293" s="35" t="s">
        <v>2659</v>
      </c>
    </row>
    <row r="294" spans="13:21" ht="12.75" hidden="1">
      <c r="M294" s="31">
        <v>307</v>
      </c>
      <c r="N294" s="32" t="s">
        <v>215</v>
      </c>
      <c r="O294" s="33">
        <v>10</v>
      </c>
      <c r="P294" s="27"/>
      <c r="Q294" s="27"/>
      <c r="R294" s="27"/>
      <c r="S294" s="27"/>
      <c r="T294" s="35" t="s">
        <v>2660</v>
      </c>
      <c r="U294" s="35" t="s">
        <v>2661</v>
      </c>
    </row>
    <row r="295" spans="13:21" ht="12.75" hidden="1">
      <c r="M295" s="31">
        <v>308</v>
      </c>
      <c r="N295" s="32" t="s">
        <v>142</v>
      </c>
      <c r="O295" s="33">
        <v>19</v>
      </c>
      <c r="P295" s="27"/>
      <c r="Q295" s="27"/>
      <c r="R295" s="27"/>
      <c r="S295" s="27"/>
      <c r="T295" s="35" t="s">
        <v>2662</v>
      </c>
      <c r="U295" s="35" t="s">
        <v>235</v>
      </c>
    </row>
    <row r="296" spans="13:21" ht="12.75" hidden="1">
      <c r="M296" s="31">
        <v>309</v>
      </c>
      <c r="N296" s="32" t="s">
        <v>1885</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2801</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1909</v>
      </c>
      <c r="O303" s="33">
        <v>13</v>
      </c>
      <c r="P303" s="27"/>
      <c r="Q303" s="27"/>
      <c r="R303" s="27"/>
      <c r="S303" s="27"/>
      <c r="T303" s="35" t="s">
        <v>1784</v>
      </c>
      <c r="U303" s="35" t="s">
        <v>1785</v>
      </c>
    </row>
    <row r="304" spans="13:21" ht="12.75" hidden="1">
      <c r="M304" s="31">
        <v>317</v>
      </c>
      <c r="N304" s="32" t="s">
        <v>1910</v>
      </c>
      <c r="O304" s="33">
        <v>13</v>
      </c>
      <c r="P304" s="27"/>
      <c r="Q304" s="27"/>
      <c r="R304" s="27"/>
      <c r="S304" s="27"/>
      <c r="T304" s="35" t="s">
        <v>1786</v>
      </c>
      <c r="U304" s="35" t="s">
        <v>1787</v>
      </c>
    </row>
    <row r="305" spans="13:21" ht="12.75" hidden="1">
      <c r="M305" s="31">
        <v>318</v>
      </c>
      <c r="N305" s="32" t="s">
        <v>1865</v>
      </c>
      <c r="O305" s="33">
        <v>11</v>
      </c>
      <c r="P305" s="27"/>
      <c r="Q305" s="27"/>
      <c r="R305" s="27"/>
      <c r="S305" s="27"/>
      <c r="T305" s="35" t="s">
        <v>1788</v>
      </c>
      <c r="U305" s="35" t="s">
        <v>1789</v>
      </c>
    </row>
    <row r="306" spans="13:21" ht="12.75" hidden="1">
      <c r="M306" s="31">
        <v>320</v>
      </c>
      <c r="N306" s="32" t="s">
        <v>1911</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2802</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2767</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2923</v>
      </c>
      <c r="U318" s="35" t="s">
        <v>466</v>
      </c>
    </row>
    <row r="319" spans="13:21" ht="12.75" hidden="1">
      <c r="M319" s="31">
        <v>334</v>
      </c>
      <c r="N319" s="32" t="s">
        <v>1866</v>
      </c>
      <c r="O319" s="33">
        <v>11</v>
      </c>
      <c r="P319" s="27"/>
      <c r="Q319" s="27"/>
      <c r="R319" s="27"/>
      <c r="S319" s="27"/>
      <c r="T319" s="35" t="s">
        <v>467</v>
      </c>
      <c r="U319" s="35" t="s">
        <v>468</v>
      </c>
    </row>
    <row r="320" spans="13:21" ht="12.75" hidden="1">
      <c r="M320" s="31">
        <v>335</v>
      </c>
      <c r="N320" s="32" t="s">
        <v>3040</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1886</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2083</v>
      </c>
    </row>
    <row r="325" spans="13:21" ht="12.75" hidden="1">
      <c r="M325" s="31">
        <v>341</v>
      </c>
      <c r="N325" s="32" t="s">
        <v>195</v>
      </c>
      <c r="O325" s="33">
        <v>17</v>
      </c>
      <c r="P325" s="27"/>
      <c r="Q325" s="27"/>
      <c r="R325" s="27"/>
      <c r="S325" s="27"/>
      <c r="T325" s="35" t="s">
        <v>2084</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2736</v>
      </c>
      <c r="O327" s="33">
        <v>19</v>
      </c>
      <c r="P327" s="27"/>
      <c r="Q327" s="27"/>
      <c r="R327" s="27"/>
      <c r="S327" s="27"/>
      <c r="T327" s="35" t="s">
        <v>1725</v>
      </c>
      <c r="U327" s="35" t="s">
        <v>1726</v>
      </c>
    </row>
    <row r="328" spans="13:21" ht="12.75" hidden="1">
      <c r="M328" s="31">
        <v>344</v>
      </c>
      <c r="N328" s="32" t="s">
        <v>1912</v>
      </c>
      <c r="O328" s="33">
        <v>13</v>
      </c>
      <c r="P328" s="27"/>
      <c r="Q328" s="27"/>
      <c r="R328" s="27"/>
      <c r="S328" s="27"/>
      <c r="T328" s="35" t="s">
        <v>1727</v>
      </c>
      <c r="U328" s="35" t="s">
        <v>1728</v>
      </c>
    </row>
    <row r="329" spans="13:21" ht="12.75" hidden="1">
      <c r="M329" s="31">
        <v>345</v>
      </c>
      <c r="N329" s="32" t="s">
        <v>1913</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1914</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1867</v>
      </c>
      <c r="O335" s="33">
        <v>11</v>
      </c>
      <c r="P335" s="27"/>
      <c r="Q335" s="27"/>
      <c r="R335" s="27"/>
      <c r="S335" s="27"/>
      <c r="T335" s="35" t="s">
        <v>1741</v>
      </c>
      <c r="U335" s="35" t="s">
        <v>1742</v>
      </c>
    </row>
    <row r="336" spans="13:21" ht="12.75" hidden="1">
      <c r="M336" s="31">
        <v>352</v>
      </c>
      <c r="N336" s="32" t="s">
        <v>2803</v>
      </c>
      <c r="O336" s="33">
        <v>2</v>
      </c>
      <c r="P336" s="27"/>
      <c r="Q336" s="27"/>
      <c r="R336" s="27"/>
      <c r="S336" s="27"/>
      <c r="T336" s="35" t="s">
        <v>1743</v>
      </c>
      <c r="U336" s="35" t="s">
        <v>1744</v>
      </c>
    </row>
    <row r="337" spans="13:21" ht="12.75" hidden="1">
      <c r="M337" s="31">
        <v>354</v>
      </c>
      <c r="N337" s="32" t="s">
        <v>1916</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2769</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2039</v>
      </c>
      <c r="U344" s="35" t="s">
        <v>1445</v>
      </c>
    </row>
    <row r="345" spans="13:21" ht="12.75" hidden="1">
      <c r="M345" s="31">
        <v>362</v>
      </c>
      <c r="N345" s="32" t="s">
        <v>2770</v>
      </c>
      <c r="O345" s="33">
        <v>1</v>
      </c>
      <c r="P345" s="27"/>
      <c r="Q345" s="27"/>
      <c r="R345" s="27"/>
      <c r="S345" s="27"/>
      <c r="T345" s="35" t="s">
        <v>2040</v>
      </c>
      <c r="U345" s="35" t="s">
        <v>1446</v>
      </c>
    </row>
    <row r="346" spans="13:21" ht="12.75" hidden="1">
      <c r="M346" s="31">
        <v>363</v>
      </c>
      <c r="N346" s="32" t="s">
        <v>62</v>
      </c>
      <c r="O346" s="33">
        <v>8</v>
      </c>
      <c r="P346" s="27"/>
      <c r="Q346" s="27"/>
      <c r="R346" s="27"/>
      <c r="S346" s="27"/>
      <c r="T346" s="35" t="s">
        <v>2041</v>
      </c>
      <c r="U346" s="35" t="s">
        <v>2042</v>
      </c>
    </row>
    <row r="347" spans="13:21" ht="12.75" hidden="1">
      <c r="M347" s="31">
        <v>364</v>
      </c>
      <c r="N347" s="32" t="s">
        <v>2804</v>
      </c>
      <c r="O347" s="33">
        <v>2</v>
      </c>
      <c r="P347" s="27"/>
      <c r="Q347" s="27"/>
      <c r="R347" s="27"/>
      <c r="S347" s="27"/>
      <c r="T347" s="35" t="s">
        <v>2043</v>
      </c>
      <c r="U347" s="35" t="s">
        <v>2044</v>
      </c>
    </row>
    <row r="348" spans="13:21" ht="12.75" hidden="1">
      <c r="M348" s="31">
        <v>365</v>
      </c>
      <c r="N348" s="32" t="s">
        <v>1105</v>
      </c>
      <c r="O348" s="33">
        <v>4</v>
      </c>
      <c r="P348" s="27"/>
      <c r="Q348" s="27"/>
      <c r="R348" s="27"/>
      <c r="S348" s="27"/>
      <c r="T348" s="35" t="s">
        <v>2045</v>
      </c>
      <c r="U348" s="35" t="s">
        <v>2046</v>
      </c>
    </row>
    <row r="349" spans="13:21" ht="12.75" hidden="1">
      <c r="M349" s="31">
        <v>366</v>
      </c>
      <c r="N349" s="32" t="s">
        <v>1236</v>
      </c>
      <c r="O349" s="33">
        <v>6</v>
      </c>
      <c r="P349" s="27"/>
      <c r="Q349" s="27"/>
      <c r="R349" s="27"/>
      <c r="S349" s="27"/>
      <c r="T349" s="35" t="s">
        <v>2047</v>
      </c>
      <c r="U349" s="35" t="s">
        <v>2048</v>
      </c>
    </row>
    <row r="350" spans="13:21" ht="12.75" hidden="1">
      <c r="M350" s="31">
        <v>368</v>
      </c>
      <c r="N350" s="32" t="s">
        <v>325</v>
      </c>
      <c r="O350" s="33">
        <v>18</v>
      </c>
      <c r="P350" s="27"/>
      <c r="Q350" s="27"/>
      <c r="R350" s="27"/>
      <c r="S350" s="27"/>
      <c r="T350" s="35" t="s">
        <v>2049</v>
      </c>
      <c r="U350" s="35" t="s">
        <v>2050</v>
      </c>
    </row>
    <row r="351" spans="13:21" ht="12.75" hidden="1">
      <c r="M351" s="31">
        <v>369</v>
      </c>
      <c r="N351" s="32" t="s">
        <v>63</v>
      </c>
      <c r="O351" s="33">
        <v>8</v>
      </c>
      <c r="P351" s="27"/>
      <c r="Q351" s="27"/>
      <c r="R351" s="27"/>
      <c r="S351" s="27"/>
      <c r="T351" s="35" t="s">
        <v>2051</v>
      </c>
      <c r="U351" s="35" t="s">
        <v>1447</v>
      </c>
    </row>
    <row r="352" spans="13:21" ht="12.75" hidden="1">
      <c r="M352" s="31">
        <v>371</v>
      </c>
      <c r="N352" s="32" t="s">
        <v>1918</v>
      </c>
      <c r="O352" s="33">
        <v>13</v>
      </c>
      <c r="P352" s="27"/>
      <c r="Q352" s="27"/>
      <c r="R352" s="27"/>
      <c r="S352" s="27"/>
      <c r="T352" s="35" t="s">
        <v>2052</v>
      </c>
      <c r="U352" s="35" t="s">
        <v>2053</v>
      </c>
    </row>
    <row r="353" spans="13:21" ht="12.75" hidden="1">
      <c r="M353" s="31">
        <v>372</v>
      </c>
      <c r="N353" s="32" t="s">
        <v>1887</v>
      </c>
      <c r="O353" s="33">
        <v>12</v>
      </c>
      <c r="P353" s="27"/>
      <c r="Q353" s="27"/>
      <c r="R353" s="27"/>
      <c r="S353" s="27"/>
      <c r="T353" s="35" t="s">
        <v>2054</v>
      </c>
      <c r="U353" s="35" t="s">
        <v>2055</v>
      </c>
    </row>
    <row r="354" spans="13:21" ht="12.75" hidden="1">
      <c r="M354" s="31">
        <v>373</v>
      </c>
      <c r="N354" s="32" t="s">
        <v>64</v>
      </c>
      <c r="O354" s="33">
        <v>8</v>
      </c>
      <c r="P354" s="27"/>
      <c r="Q354" s="27"/>
      <c r="R354" s="27"/>
      <c r="S354" s="27"/>
      <c r="T354" s="35" t="s">
        <v>2056</v>
      </c>
      <c r="U354" s="35" t="s">
        <v>2057</v>
      </c>
    </row>
    <row r="355" spans="13:21" ht="12.75" hidden="1">
      <c r="M355" s="31">
        <v>374</v>
      </c>
      <c r="N355" s="32" t="s">
        <v>326</v>
      </c>
      <c r="O355" s="33">
        <v>18</v>
      </c>
      <c r="P355" s="27"/>
      <c r="Q355" s="27"/>
      <c r="R355" s="27"/>
      <c r="S355" s="27"/>
      <c r="T355" s="35" t="s">
        <v>2058</v>
      </c>
      <c r="U355" s="35" t="s">
        <v>2059</v>
      </c>
    </row>
    <row r="356" spans="13:21" ht="12.75" hidden="1">
      <c r="M356" s="31">
        <v>375</v>
      </c>
      <c r="N356" s="32" t="s">
        <v>1254</v>
      </c>
      <c r="O356" s="33">
        <v>7</v>
      </c>
      <c r="P356" s="27"/>
      <c r="Q356" s="27"/>
      <c r="R356" s="27"/>
      <c r="S356" s="27"/>
      <c r="T356" s="35" t="s">
        <v>2060</v>
      </c>
      <c r="U356" s="35" t="s">
        <v>2061</v>
      </c>
    </row>
    <row r="357" spans="13:21" ht="12.75" hidden="1">
      <c r="M357" s="31">
        <v>376</v>
      </c>
      <c r="N357" s="32" t="s">
        <v>2772</v>
      </c>
      <c r="O357" s="33">
        <v>1</v>
      </c>
      <c r="P357" s="27"/>
      <c r="Q357" s="27"/>
      <c r="R357" s="27"/>
      <c r="S357" s="27"/>
      <c r="T357" s="35" t="s">
        <v>2062</v>
      </c>
      <c r="U357" s="35" t="s">
        <v>2063</v>
      </c>
    </row>
    <row r="358" spans="13:21" ht="12.75" hidden="1">
      <c r="M358" s="31">
        <v>377</v>
      </c>
      <c r="N358" s="32" t="s">
        <v>922</v>
      </c>
      <c r="O358" s="33">
        <v>15</v>
      </c>
      <c r="P358" s="27"/>
      <c r="Q358" s="27"/>
      <c r="R358" s="27"/>
      <c r="S358" s="27"/>
      <c r="T358" s="35" t="s">
        <v>2064</v>
      </c>
      <c r="U358" s="35" t="s">
        <v>2065</v>
      </c>
    </row>
    <row r="359" spans="13:21" ht="12.75" hidden="1">
      <c r="M359" s="31">
        <v>378</v>
      </c>
      <c r="N359" s="32" t="s">
        <v>1107</v>
      </c>
      <c r="O359" s="33">
        <v>4</v>
      </c>
      <c r="P359" s="27"/>
      <c r="Q359" s="27"/>
      <c r="R359" s="27"/>
      <c r="S359" s="27"/>
      <c r="T359" s="35" t="s">
        <v>2066</v>
      </c>
      <c r="U359" s="35" t="s">
        <v>2067</v>
      </c>
    </row>
    <row r="360" spans="13:21" ht="12.75" hidden="1">
      <c r="M360" s="31">
        <v>379</v>
      </c>
      <c r="N360" s="32" t="s">
        <v>1165</v>
      </c>
      <c r="O360" s="33">
        <v>13</v>
      </c>
      <c r="P360" s="27"/>
      <c r="Q360" s="27"/>
      <c r="R360" s="27"/>
      <c r="S360" s="27"/>
      <c r="T360" s="35" t="s">
        <v>2068</v>
      </c>
      <c r="U360" s="35" t="s">
        <v>2069</v>
      </c>
    </row>
    <row r="361" spans="13:21" ht="12.75" hidden="1">
      <c r="M361" s="31">
        <v>380</v>
      </c>
      <c r="N361" s="32" t="s">
        <v>2773</v>
      </c>
      <c r="O361" s="33">
        <v>1</v>
      </c>
      <c r="P361" s="27"/>
      <c r="Q361" s="27"/>
      <c r="R361" s="27"/>
      <c r="S361" s="27"/>
      <c r="T361" s="35" t="s">
        <v>2070</v>
      </c>
      <c r="U361" s="35" t="s">
        <v>2071</v>
      </c>
    </row>
    <row r="362" spans="13:21" ht="12.75" hidden="1">
      <c r="M362" s="31">
        <v>381</v>
      </c>
      <c r="N362" s="32" t="s">
        <v>907</v>
      </c>
      <c r="O362" s="33">
        <v>14</v>
      </c>
      <c r="P362" s="27"/>
      <c r="Q362" s="27"/>
      <c r="R362" s="27"/>
      <c r="S362" s="27"/>
      <c r="T362" s="35" t="s">
        <v>2072</v>
      </c>
      <c r="U362" s="35" t="s">
        <v>2073</v>
      </c>
    </row>
    <row r="363" spans="13:21" ht="12.75" hidden="1">
      <c r="M363" s="31">
        <v>382</v>
      </c>
      <c r="N363" s="32" t="s">
        <v>47</v>
      </c>
      <c r="O363" s="33">
        <v>17</v>
      </c>
      <c r="P363" s="27"/>
      <c r="Q363" s="27"/>
      <c r="R363" s="27"/>
      <c r="S363" s="27"/>
      <c r="T363" s="35" t="s">
        <v>2074</v>
      </c>
      <c r="U363" s="35" t="s">
        <v>2075</v>
      </c>
    </row>
    <row r="364" spans="13:21" ht="12.75" hidden="1">
      <c r="M364" s="31">
        <v>383</v>
      </c>
      <c r="N364" s="32" t="s">
        <v>48</v>
      </c>
      <c r="O364" s="33">
        <v>17</v>
      </c>
      <c r="P364" s="27"/>
      <c r="Q364" s="27"/>
      <c r="R364" s="27"/>
      <c r="S364" s="27"/>
      <c r="T364" s="35" t="s">
        <v>2076</v>
      </c>
      <c r="U364" s="35" t="s">
        <v>2077</v>
      </c>
    </row>
    <row r="365" spans="13:21" ht="12.75" hidden="1">
      <c r="M365" s="31">
        <v>385</v>
      </c>
      <c r="N365" s="32" t="s">
        <v>1345</v>
      </c>
      <c r="O365" s="33">
        <v>20</v>
      </c>
      <c r="P365" s="27"/>
      <c r="Q365" s="27"/>
      <c r="R365" s="27"/>
      <c r="S365" s="27"/>
      <c r="T365" s="35" t="s">
        <v>2078</v>
      </c>
      <c r="U365" s="35" t="s">
        <v>1448</v>
      </c>
    </row>
    <row r="366" spans="13:21" ht="12.75" hidden="1">
      <c r="M366" s="31">
        <v>386</v>
      </c>
      <c r="N366" s="32" t="s">
        <v>908</v>
      </c>
      <c r="O366" s="33">
        <v>14</v>
      </c>
      <c r="P366" s="27"/>
      <c r="Q366" s="27"/>
      <c r="R366" s="27"/>
      <c r="S366" s="27"/>
      <c r="T366" s="35" t="s">
        <v>2079</v>
      </c>
      <c r="U366" s="35" t="s">
        <v>1449</v>
      </c>
    </row>
    <row r="367" spans="13:21" ht="12.75" hidden="1">
      <c r="M367" s="31">
        <v>387</v>
      </c>
      <c r="N367" s="32" t="s">
        <v>1281</v>
      </c>
      <c r="O367" s="33">
        <v>9</v>
      </c>
      <c r="P367" s="27"/>
      <c r="Q367" s="27"/>
      <c r="R367" s="27"/>
      <c r="S367" s="27"/>
      <c r="T367" s="35" t="s">
        <v>2080</v>
      </c>
      <c r="U367" s="35" t="s">
        <v>1635</v>
      </c>
    </row>
    <row r="368" spans="13:21" ht="12.75" hidden="1">
      <c r="M368" s="31">
        <v>388</v>
      </c>
      <c r="N368" s="32" t="s">
        <v>1888</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2562</v>
      </c>
    </row>
    <row r="375" spans="13:21" ht="12.75" hidden="1">
      <c r="M375" s="31">
        <v>396</v>
      </c>
      <c r="N375" s="32" t="s">
        <v>1890</v>
      </c>
      <c r="O375" s="33">
        <v>12</v>
      </c>
      <c r="P375" s="27"/>
      <c r="Q375" s="27"/>
      <c r="R375" s="27"/>
      <c r="S375" s="27"/>
      <c r="T375" s="35" t="s">
        <v>2563</v>
      </c>
      <c r="U375" s="35" t="s">
        <v>2385</v>
      </c>
    </row>
    <row r="376" spans="13:21" ht="12.75" hidden="1">
      <c r="M376" s="31">
        <v>397</v>
      </c>
      <c r="N376" s="32" t="s">
        <v>1891</v>
      </c>
      <c r="O376" s="33">
        <v>12</v>
      </c>
      <c r="P376" s="27"/>
      <c r="Q376" s="27"/>
      <c r="R376" s="27"/>
      <c r="S376" s="27"/>
      <c r="T376" s="35" t="s">
        <v>2386</v>
      </c>
      <c r="U376" s="35" t="s">
        <v>2387</v>
      </c>
    </row>
    <row r="377" spans="13:21" ht="12.75" hidden="1">
      <c r="M377" s="31">
        <v>399</v>
      </c>
      <c r="N377" s="32" t="s">
        <v>2737</v>
      </c>
      <c r="O377" s="33">
        <v>19</v>
      </c>
      <c r="P377" s="27"/>
      <c r="Q377" s="27"/>
      <c r="R377" s="27"/>
      <c r="S377" s="27"/>
      <c r="T377" s="35" t="s">
        <v>2388</v>
      </c>
      <c r="U377" s="35" t="s">
        <v>1485</v>
      </c>
    </row>
    <row r="378" spans="13:21" ht="12.75" hidden="1">
      <c r="M378" s="31">
        <v>400</v>
      </c>
      <c r="N378" s="32" t="s">
        <v>1108</v>
      </c>
      <c r="O378" s="33">
        <v>4</v>
      </c>
      <c r="P378" s="27"/>
      <c r="Q378" s="27"/>
      <c r="R378" s="27"/>
      <c r="S378" s="27"/>
      <c r="T378" s="35" t="s">
        <v>2389</v>
      </c>
      <c r="U378" s="35" t="s">
        <v>2390</v>
      </c>
    </row>
    <row r="379" spans="13:21" ht="12.75" hidden="1">
      <c r="M379" s="31">
        <v>402</v>
      </c>
      <c r="N379" s="32" t="s">
        <v>2738</v>
      </c>
      <c r="O379" s="33">
        <v>19</v>
      </c>
      <c r="P379" s="27"/>
      <c r="Q379" s="27"/>
      <c r="R379" s="27"/>
      <c r="S379" s="27"/>
      <c r="T379" s="35" t="s">
        <v>2391</v>
      </c>
      <c r="U379" s="35" t="s">
        <v>2392</v>
      </c>
    </row>
    <row r="380" spans="13:21" ht="12.75" hidden="1">
      <c r="M380" s="31">
        <v>405</v>
      </c>
      <c r="N380" s="32" t="s">
        <v>1237</v>
      </c>
      <c r="O380" s="33">
        <v>6</v>
      </c>
      <c r="P380" s="27"/>
      <c r="Q380" s="27"/>
      <c r="R380" s="27"/>
      <c r="S380" s="27"/>
      <c r="T380" s="35" t="s">
        <v>2393</v>
      </c>
      <c r="U380" s="35" t="s">
        <v>2394</v>
      </c>
    </row>
    <row r="381" spans="13:21" ht="12.75" hidden="1">
      <c r="M381" s="31">
        <v>406</v>
      </c>
      <c r="N381" s="32" t="s">
        <v>50</v>
      </c>
      <c r="O381" s="33">
        <v>17</v>
      </c>
      <c r="P381" s="27"/>
      <c r="Q381" s="27"/>
      <c r="R381" s="27"/>
      <c r="S381" s="27"/>
      <c r="T381" s="35" t="s">
        <v>2395</v>
      </c>
      <c r="U381" s="35" t="s">
        <v>1486</v>
      </c>
    </row>
    <row r="382" spans="13:21" ht="12.75" hidden="1">
      <c r="M382" s="31">
        <v>407</v>
      </c>
      <c r="N382" s="32" t="s">
        <v>218</v>
      </c>
      <c r="O382" s="33">
        <v>10</v>
      </c>
      <c r="P382" s="27"/>
      <c r="Q382" s="27"/>
      <c r="R382" s="27"/>
      <c r="S382" s="27"/>
      <c r="T382" s="35" t="s">
        <v>2396</v>
      </c>
      <c r="U382" s="35" t="s">
        <v>2397</v>
      </c>
    </row>
    <row r="383" spans="13:21" ht="12.75" hidden="1">
      <c r="M383" s="31">
        <v>409</v>
      </c>
      <c r="N383" s="32" t="s">
        <v>51</v>
      </c>
      <c r="O383" s="33">
        <v>17</v>
      </c>
      <c r="P383" s="27"/>
      <c r="Q383" s="27"/>
      <c r="R383" s="27"/>
      <c r="S383" s="27"/>
      <c r="T383" s="35" t="s">
        <v>2398</v>
      </c>
      <c r="U383" s="35" t="s">
        <v>2399</v>
      </c>
    </row>
    <row r="384" spans="13:21" ht="12.75" hidden="1">
      <c r="M384" s="31">
        <v>410</v>
      </c>
      <c r="N384" s="32" t="s">
        <v>1207</v>
      </c>
      <c r="O384" s="33">
        <v>5</v>
      </c>
      <c r="P384" s="27"/>
      <c r="Q384" s="27"/>
      <c r="R384" s="27"/>
      <c r="S384" s="27"/>
      <c r="T384" s="35" t="s">
        <v>2400</v>
      </c>
      <c r="U384" s="35" t="s">
        <v>2401</v>
      </c>
    </row>
    <row r="385" spans="13:21" ht="12.75" hidden="1">
      <c r="M385" s="31">
        <v>411</v>
      </c>
      <c r="N385" s="32" t="s">
        <v>1166</v>
      </c>
      <c r="O385" s="33">
        <v>13</v>
      </c>
      <c r="P385" s="27"/>
      <c r="Q385" s="27"/>
      <c r="R385" s="27"/>
      <c r="S385" s="27"/>
      <c r="T385" s="35" t="s">
        <v>2402</v>
      </c>
      <c r="U385" s="35" t="s">
        <v>2403</v>
      </c>
    </row>
    <row r="386" spans="13:21" ht="12.75" hidden="1">
      <c r="M386" s="31">
        <v>412</v>
      </c>
      <c r="N386" s="32" t="s">
        <v>1892</v>
      </c>
      <c r="O386" s="33">
        <v>12</v>
      </c>
      <c r="P386" s="27"/>
      <c r="Q386" s="27"/>
      <c r="R386" s="27"/>
      <c r="S386" s="27"/>
      <c r="T386" s="35" t="s">
        <v>2404</v>
      </c>
      <c r="U386" s="35" t="s">
        <v>2405</v>
      </c>
    </row>
    <row r="387" spans="13:21" ht="12.75" hidden="1">
      <c r="M387" s="31">
        <v>413</v>
      </c>
      <c r="N387" s="32" t="s">
        <v>52</v>
      </c>
      <c r="O387" s="33">
        <v>17</v>
      </c>
      <c r="P387" s="27"/>
      <c r="Q387" s="27"/>
      <c r="R387" s="27"/>
      <c r="S387" s="27"/>
      <c r="T387" s="35" t="s">
        <v>2406</v>
      </c>
      <c r="U387" s="35" t="s">
        <v>2407</v>
      </c>
    </row>
    <row r="388" spans="13:21" ht="12.75" hidden="1">
      <c r="M388" s="31">
        <v>414</v>
      </c>
      <c r="N388" s="32" t="s">
        <v>1534</v>
      </c>
      <c r="O388" s="33">
        <v>16</v>
      </c>
      <c r="P388" s="27"/>
      <c r="Q388" s="27"/>
      <c r="R388" s="27"/>
      <c r="S388" s="27"/>
      <c r="T388" s="35" t="s">
        <v>2408</v>
      </c>
      <c r="U388" s="35" t="s">
        <v>2409</v>
      </c>
    </row>
    <row r="389" spans="13:21" ht="12.75" hidden="1">
      <c r="M389" s="31">
        <v>415</v>
      </c>
      <c r="N389" s="32" t="s">
        <v>1535</v>
      </c>
      <c r="O389" s="33">
        <v>16</v>
      </c>
      <c r="P389" s="27"/>
      <c r="Q389" s="27"/>
      <c r="R389" s="27"/>
      <c r="S389" s="27"/>
      <c r="T389" s="35" t="s">
        <v>2410</v>
      </c>
      <c r="U389" s="35" t="s">
        <v>160</v>
      </c>
    </row>
    <row r="390" spans="13:21" ht="12.75" hidden="1">
      <c r="M390" s="31">
        <v>416</v>
      </c>
      <c r="N390" s="32" t="s">
        <v>1167</v>
      </c>
      <c r="O390" s="33">
        <v>13</v>
      </c>
      <c r="P390" s="27"/>
      <c r="Q390" s="27"/>
      <c r="R390" s="27"/>
      <c r="S390" s="27"/>
      <c r="T390" s="35" t="s">
        <v>2411</v>
      </c>
      <c r="U390" s="35" t="s">
        <v>161</v>
      </c>
    </row>
    <row r="391" spans="13:21" ht="12.75" hidden="1">
      <c r="M391" s="31">
        <v>418</v>
      </c>
      <c r="N391" s="32" t="s">
        <v>1893</v>
      </c>
      <c r="O391" s="33">
        <v>12</v>
      </c>
      <c r="P391" s="27"/>
      <c r="Q391" s="27"/>
      <c r="R391" s="27"/>
      <c r="S391" s="27"/>
      <c r="T391" s="35" t="s">
        <v>2412</v>
      </c>
      <c r="U391" s="35" t="s">
        <v>2413</v>
      </c>
    </row>
    <row r="392" spans="13:21" ht="12.75" hidden="1">
      <c r="M392" s="31">
        <v>419</v>
      </c>
      <c r="N392" s="32" t="s">
        <v>2739</v>
      </c>
      <c r="O392" s="33">
        <v>19</v>
      </c>
      <c r="P392" s="27"/>
      <c r="Q392" s="27"/>
      <c r="R392" s="27"/>
      <c r="S392" s="27"/>
      <c r="T392" s="35" t="s">
        <v>2414</v>
      </c>
      <c r="U392" s="35" t="s">
        <v>2415</v>
      </c>
    </row>
    <row r="393" spans="13:21" ht="12.75" hidden="1">
      <c r="M393" s="31">
        <v>421</v>
      </c>
      <c r="N393" s="32" t="s">
        <v>909</v>
      </c>
      <c r="O393" s="33">
        <v>14</v>
      </c>
      <c r="P393" s="27"/>
      <c r="Q393" s="27"/>
      <c r="R393" s="27"/>
      <c r="S393" s="27"/>
      <c r="T393" s="35" t="s">
        <v>2416</v>
      </c>
      <c r="U393" s="35" t="s">
        <v>162</v>
      </c>
    </row>
    <row r="394" spans="13:21" ht="12.75" hidden="1">
      <c r="M394" s="31">
        <v>422</v>
      </c>
      <c r="N394" s="32" t="s">
        <v>2805</v>
      </c>
      <c r="O394" s="33">
        <v>2</v>
      </c>
      <c r="P394" s="27"/>
      <c r="Q394" s="27"/>
      <c r="R394" s="27"/>
      <c r="S394" s="27"/>
      <c r="T394" s="35" t="s">
        <v>2417</v>
      </c>
      <c r="U394" s="35" t="s">
        <v>2418</v>
      </c>
    </row>
    <row r="395" spans="13:21" ht="12.75" hidden="1">
      <c r="M395" s="31">
        <v>423</v>
      </c>
      <c r="N395" s="32" t="s">
        <v>53</v>
      </c>
      <c r="O395" s="33">
        <v>17</v>
      </c>
      <c r="P395" s="27"/>
      <c r="Q395" s="27"/>
      <c r="R395" s="27"/>
      <c r="S395" s="27"/>
      <c r="T395" s="35" t="s">
        <v>2419</v>
      </c>
      <c r="U395" s="35" t="s">
        <v>2420</v>
      </c>
    </row>
    <row r="396" spans="13:21" ht="12.75" hidden="1">
      <c r="M396" s="31">
        <v>424</v>
      </c>
      <c r="N396" s="32" t="s">
        <v>219</v>
      </c>
      <c r="O396" s="33">
        <v>10</v>
      </c>
      <c r="P396" s="27"/>
      <c r="Q396" s="27"/>
      <c r="R396" s="27"/>
      <c r="S396" s="27"/>
      <c r="T396" s="35" t="s">
        <v>2421</v>
      </c>
      <c r="U396" s="35" t="s">
        <v>2422</v>
      </c>
    </row>
    <row r="397" spans="13:21" ht="12.75" hidden="1">
      <c r="M397" s="31">
        <v>425</v>
      </c>
      <c r="N397" s="32" t="s">
        <v>1168</v>
      </c>
      <c r="O397" s="33">
        <v>13</v>
      </c>
      <c r="P397" s="27"/>
      <c r="Q397" s="27"/>
      <c r="R397" s="27"/>
      <c r="S397" s="27"/>
      <c r="T397" s="35" t="s">
        <v>2423</v>
      </c>
      <c r="U397" s="35" t="s">
        <v>2424</v>
      </c>
    </row>
    <row r="398" spans="13:21" ht="12.75" hidden="1">
      <c r="M398" s="31">
        <v>426</v>
      </c>
      <c r="N398" s="32" t="s">
        <v>533</v>
      </c>
      <c r="O398" s="33">
        <v>3</v>
      </c>
      <c r="P398" s="27"/>
      <c r="Q398" s="27"/>
      <c r="R398" s="27"/>
      <c r="S398" s="27"/>
      <c r="T398" s="35" t="s">
        <v>2425</v>
      </c>
      <c r="U398" s="35" t="s">
        <v>2427</v>
      </c>
    </row>
    <row r="399" spans="13:21" ht="12.75" hidden="1">
      <c r="M399" s="31">
        <v>427</v>
      </c>
      <c r="N399" s="32" t="s">
        <v>288</v>
      </c>
      <c r="O399" s="33">
        <v>17</v>
      </c>
      <c r="P399" s="27"/>
      <c r="Q399" s="27"/>
      <c r="R399" s="27"/>
      <c r="S399" s="27"/>
      <c r="T399" s="35" t="s">
        <v>2428</v>
      </c>
      <c r="U399" s="35" t="s">
        <v>158</v>
      </c>
    </row>
    <row r="400" spans="13:21" ht="12.75" hidden="1">
      <c r="M400" s="31">
        <v>428</v>
      </c>
      <c r="N400" s="32" t="s">
        <v>1169</v>
      </c>
      <c r="O400" s="33">
        <v>13</v>
      </c>
      <c r="P400" s="27"/>
      <c r="Q400" s="27"/>
      <c r="R400" s="27"/>
      <c r="S400" s="27"/>
      <c r="T400" s="35" t="s">
        <v>2429</v>
      </c>
      <c r="U400" s="35" t="s">
        <v>159</v>
      </c>
    </row>
    <row r="401" spans="13:21" ht="12.75" hidden="1">
      <c r="M401" s="31">
        <v>429</v>
      </c>
      <c r="N401" s="32" t="s">
        <v>2776</v>
      </c>
      <c r="O401" s="33">
        <v>1</v>
      </c>
      <c r="P401" s="27"/>
      <c r="Q401" s="27"/>
      <c r="R401" s="27"/>
      <c r="S401" s="27"/>
      <c r="T401" s="35" t="s">
        <v>2430</v>
      </c>
      <c r="U401" s="35" t="s">
        <v>2431</v>
      </c>
    </row>
    <row r="402" spans="13:21" ht="12.75" hidden="1">
      <c r="M402" s="31">
        <v>430</v>
      </c>
      <c r="N402" s="32" t="s">
        <v>2806</v>
      </c>
      <c r="O402" s="33">
        <v>2</v>
      </c>
      <c r="P402" s="27"/>
      <c r="Q402" s="27"/>
      <c r="R402" s="27"/>
      <c r="S402" s="27"/>
      <c r="T402" s="35" t="s">
        <v>2432</v>
      </c>
      <c r="U402" s="35" t="s">
        <v>2433</v>
      </c>
    </row>
    <row r="403" spans="13:21" ht="12.75" hidden="1">
      <c r="M403" s="31">
        <v>431</v>
      </c>
      <c r="N403" s="32" t="s">
        <v>328</v>
      </c>
      <c r="O403" s="33">
        <v>18</v>
      </c>
      <c r="P403" s="27"/>
      <c r="Q403" s="27"/>
      <c r="R403" s="27"/>
      <c r="S403" s="27"/>
      <c r="T403" s="35" t="s">
        <v>2434</v>
      </c>
      <c r="U403" s="35" t="s">
        <v>2435</v>
      </c>
    </row>
    <row r="404" spans="13:21" ht="12.75" hidden="1">
      <c r="M404" s="31">
        <v>432</v>
      </c>
      <c r="N404" s="32" t="s">
        <v>327</v>
      </c>
      <c r="O404" s="33">
        <v>18</v>
      </c>
      <c r="P404" s="27"/>
      <c r="Q404" s="27"/>
      <c r="R404" s="27"/>
      <c r="S404" s="27"/>
      <c r="T404" s="35" t="s">
        <v>2436</v>
      </c>
      <c r="U404" s="35" t="s">
        <v>2437</v>
      </c>
    </row>
    <row r="405" spans="13:21" ht="12.75" hidden="1">
      <c r="M405" s="31">
        <v>433</v>
      </c>
      <c r="N405" s="32" t="s">
        <v>329</v>
      </c>
      <c r="O405" s="33">
        <v>18</v>
      </c>
      <c r="P405" s="27"/>
      <c r="Q405" s="27"/>
      <c r="R405" s="27"/>
      <c r="S405" s="27"/>
      <c r="T405" s="35" t="s">
        <v>2438</v>
      </c>
      <c r="U405" s="35" t="s">
        <v>2439</v>
      </c>
    </row>
    <row r="406" spans="13:21" ht="12.75" hidden="1">
      <c r="M406" s="31">
        <v>435</v>
      </c>
      <c r="N406" s="32" t="s">
        <v>330</v>
      </c>
      <c r="O406" s="33">
        <v>18</v>
      </c>
      <c r="P406" s="27"/>
      <c r="Q406" s="27"/>
      <c r="R406" s="27"/>
      <c r="S406" s="27"/>
      <c r="T406" s="35" t="s">
        <v>2440</v>
      </c>
      <c r="U406" s="35" t="s">
        <v>2441</v>
      </c>
    </row>
    <row r="407" spans="13:21" ht="12.75" hidden="1">
      <c r="M407" s="31">
        <v>436</v>
      </c>
      <c r="N407" s="32" t="s">
        <v>2775</v>
      </c>
      <c r="O407" s="33">
        <v>1</v>
      </c>
      <c r="P407" s="27"/>
      <c r="Q407" s="27"/>
      <c r="R407" s="27"/>
      <c r="S407" s="27"/>
      <c r="T407" s="35" t="s">
        <v>2442</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2807</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2741</v>
      </c>
      <c r="O440" s="33">
        <v>19</v>
      </c>
      <c r="P440" s="27"/>
      <c r="Q440" s="27"/>
      <c r="R440" s="27"/>
      <c r="S440" s="27"/>
      <c r="T440" s="35" t="s">
        <v>505</v>
      </c>
      <c r="U440" s="35" t="s">
        <v>506</v>
      </c>
    </row>
    <row r="441" spans="13:21" ht="12.75" hidden="1">
      <c r="M441" s="31">
        <v>475</v>
      </c>
      <c r="N441" s="32" t="s">
        <v>1868</v>
      </c>
      <c r="O441" s="33">
        <v>11</v>
      </c>
      <c r="P441" s="27"/>
      <c r="Q441" s="27"/>
      <c r="R441" s="27"/>
      <c r="S441" s="27"/>
      <c r="T441" s="35" t="s">
        <v>507</v>
      </c>
      <c r="U441" s="35" t="s">
        <v>508</v>
      </c>
    </row>
    <row r="442" spans="13:21" ht="12.75" hidden="1">
      <c r="M442" s="31">
        <v>476</v>
      </c>
      <c r="N442" s="32" t="s">
        <v>1894</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2808</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2324</v>
      </c>
    </row>
    <row r="451" spans="13:21" ht="12.75" hidden="1">
      <c r="M451" s="31">
        <v>487</v>
      </c>
      <c r="N451" s="32" t="s">
        <v>1540</v>
      </c>
      <c r="O451" s="33">
        <v>16</v>
      </c>
      <c r="P451" s="27"/>
      <c r="Q451" s="27"/>
      <c r="R451" s="27"/>
      <c r="S451" s="27"/>
      <c r="T451" s="35" t="s">
        <v>2325</v>
      </c>
      <c r="U451" s="35" t="s">
        <v>2326</v>
      </c>
    </row>
    <row r="452" spans="13:21" ht="12.75" hidden="1">
      <c r="M452" s="31">
        <v>488</v>
      </c>
      <c r="N452" s="32" t="s">
        <v>66</v>
      </c>
      <c r="O452" s="33">
        <v>8</v>
      </c>
      <c r="P452" s="27"/>
      <c r="Q452" s="27"/>
      <c r="R452" s="27"/>
      <c r="S452" s="27"/>
      <c r="T452" s="35" t="s">
        <v>2327</v>
      </c>
      <c r="U452" s="35" t="s">
        <v>2328</v>
      </c>
    </row>
    <row r="453" spans="13:21" ht="12.75" hidden="1">
      <c r="M453" s="31">
        <v>489</v>
      </c>
      <c r="N453" s="32" t="s">
        <v>1172</v>
      </c>
      <c r="O453" s="33">
        <v>13</v>
      </c>
      <c r="P453" s="27"/>
      <c r="Q453" s="27"/>
      <c r="R453" s="27"/>
      <c r="S453" s="27"/>
      <c r="T453" s="35" t="s">
        <v>2329</v>
      </c>
      <c r="U453" s="35" t="s">
        <v>2330</v>
      </c>
    </row>
    <row r="454" spans="13:21" ht="12.75" hidden="1">
      <c r="M454" s="31">
        <v>490</v>
      </c>
      <c r="N454" s="32" t="s">
        <v>1240</v>
      </c>
      <c r="O454" s="33">
        <v>6</v>
      </c>
      <c r="P454" s="27"/>
      <c r="Q454" s="27"/>
      <c r="R454" s="27"/>
      <c r="S454" s="27"/>
      <c r="T454" s="35" t="s">
        <v>2331</v>
      </c>
      <c r="U454" s="35" t="s">
        <v>169</v>
      </c>
    </row>
    <row r="455" spans="13:21" ht="12.75" hidden="1">
      <c r="M455" s="31">
        <v>491</v>
      </c>
      <c r="N455" s="32" t="s">
        <v>221</v>
      </c>
      <c r="O455" s="33">
        <v>10</v>
      </c>
      <c r="P455" s="27"/>
      <c r="Q455" s="27"/>
      <c r="R455" s="27"/>
      <c r="S455" s="27"/>
      <c r="T455" s="35" t="s">
        <v>2332</v>
      </c>
      <c r="U455" s="35" t="s">
        <v>1006</v>
      </c>
    </row>
    <row r="456" spans="13:21" ht="12.75" hidden="1">
      <c r="M456" s="31">
        <v>492</v>
      </c>
      <c r="N456" s="32" t="s">
        <v>295</v>
      </c>
      <c r="O456" s="33">
        <v>17</v>
      </c>
      <c r="P456" s="27"/>
      <c r="Q456" s="27"/>
      <c r="R456" s="27"/>
      <c r="S456" s="27"/>
      <c r="T456" s="35" t="s">
        <v>2333</v>
      </c>
      <c r="U456" s="35" t="s">
        <v>2334</v>
      </c>
    </row>
    <row r="457" spans="13:21" ht="12.75" hidden="1">
      <c r="M457" s="31">
        <v>493</v>
      </c>
      <c r="N457" s="32" t="s">
        <v>1216</v>
      </c>
      <c r="O457" s="33">
        <v>5</v>
      </c>
      <c r="P457" s="27"/>
      <c r="Q457" s="27"/>
      <c r="R457" s="27"/>
      <c r="S457" s="27"/>
      <c r="T457" s="35" t="s">
        <v>2335</v>
      </c>
      <c r="U457" s="35" t="s">
        <v>2336</v>
      </c>
    </row>
    <row r="458" spans="13:21" ht="12.75" hidden="1">
      <c r="M458" s="31">
        <v>494</v>
      </c>
      <c r="N458" s="32" t="s">
        <v>1434</v>
      </c>
      <c r="O458" s="33">
        <v>14</v>
      </c>
      <c r="P458" s="27"/>
      <c r="Q458" s="27"/>
      <c r="R458" s="27"/>
      <c r="S458" s="27"/>
      <c r="T458" s="35" t="s">
        <v>2337</v>
      </c>
      <c r="U458" s="35" t="s">
        <v>2338</v>
      </c>
    </row>
    <row r="459" spans="13:21" ht="12.75" hidden="1">
      <c r="M459" s="31">
        <v>495</v>
      </c>
      <c r="N459" s="32" t="s">
        <v>67</v>
      </c>
      <c r="O459" s="33">
        <v>8</v>
      </c>
      <c r="P459" s="27"/>
      <c r="Q459" s="27"/>
      <c r="R459" s="27"/>
      <c r="S459" s="27"/>
      <c r="T459" s="35" t="s">
        <v>2339</v>
      </c>
      <c r="U459" s="35" t="s">
        <v>2340</v>
      </c>
    </row>
    <row r="460" spans="13:21" ht="12.75" hidden="1">
      <c r="M460" s="31">
        <v>497</v>
      </c>
      <c r="N460" s="32" t="s">
        <v>333</v>
      </c>
      <c r="O460" s="33">
        <v>18</v>
      </c>
      <c r="P460" s="27"/>
      <c r="Q460" s="27"/>
      <c r="R460" s="27"/>
      <c r="S460" s="27"/>
      <c r="T460" s="35" t="s">
        <v>2341</v>
      </c>
      <c r="U460" s="35" t="s">
        <v>2342</v>
      </c>
    </row>
    <row r="461" spans="13:21" ht="12.75" hidden="1">
      <c r="M461" s="31">
        <v>498</v>
      </c>
      <c r="N461" s="32" t="s">
        <v>334</v>
      </c>
      <c r="O461" s="33">
        <v>18</v>
      </c>
      <c r="P461" s="27"/>
      <c r="Q461" s="27"/>
      <c r="R461" s="27"/>
      <c r="S461" s="27"/>
      <c r="T461" s="35" t="s">
        <v>2343</v>
      </c>
      <c r="U461" s="35" t="s">
        <v>2344</v>
      </c>
    </row>
    <row r="462" spans="13:21" ht="12.75" hidden="1">
      <c r="M462" s="31">
        <v>499</v>
      </c>
      <c r="N462" s="32" t="s">
        <v>222</v>
      </c>
      <c r="O462" s="33">
        <v>10</v>
      </c>
      <c r="P462" s="27"/>
      <c r="Q462" s="27"/>
      <c r="R462" s="27"/>
      <c r="S462" s="27"/>
      <c r="T462" s="35" t="s">
        <v>2345</v>
      </c>
      <c r="U462" s="35" t="s">
        <v>2346</v>
      </c>
    </row>
    <row r="463" spans="13:21" ht="12.75" hidden="1">
      <c r="M463" s="31">
        <v>500</v>
      </c>
      <c r="N463" s="32" t="s">
        <v>1491</v>
      </c>
      <c r="O463" s="33">
        <v>15</v>
      </c>
      <c r="P463" s="27"/>
      <c r="Q463" s="27"/>
      <c r="R463" s="27"/>
      <c r="S463" s="27"/>
      <c r="T463" s="35" t="s">
        <v>2488</v>
      </c>
      <c r="U463" s="35" t="s">
        <v>2489</v>
      </c>
    </row>
    <row r="464" spans="13:21" ht="12.75" hidden="1">
      <c r="M464" s="31">
        <v>502</v>
      </c>
      <c r="N464" s="32" t="s">
        <v>335</v>
      </c>
      <c r="O464" s="33">
        <v>18</v>
      </c>
      <c r="P464" s="27"/>
      <c r="Q464" s="27"/>
      <c r="R464" s="27"/>
      <c r="S464" s="27"/>
      <c r="T464" s="35" t="s">
        <v>2490</v>
      </c>
      <c r="U464" s="35" t="s">
        <v>2491</v>
      </c>
    </row>
    <row r="465" spans="13:21" ht="12.75" hidden="1">
      <c r="M465" s="31">
        <v>503</v>
      </c>
      <c r="N465" s="32" t="s">
        <v>1110</v>
      </c>
      <c r="O465" s="33">
        <v>4</v>
      </c>
      <c r="P465" s="27"/>
      <c r="Q465" s="27"/>
      <c r="R465" s="27"/>
      <c r="S465" s="27"/>
      <c r="T465" s="35" t="s">
        <v>2492</v>
      </c>
      <c r="U465" s="35" t="s">
        <v>2493</v>
      </c>
    </row>
    <row r="466" spans="13:21" ht="12.75" hidden="1">
      <c r="M466" s="31">
        <v>504</v>
      </c>
      <c r="N466" s="32" t="s">
        <v>1352</v>
      </c>
      <c r="O466" s="33">
        <v>20</v>
      </c>
      <c r="P466" s="27"/>
      <c r="Q466" s="27"/>
      <c r="R466" s="27"/>
      <c r="S466" s="27"/>
      <c r="T466" s="35" t="s">
        <v>2494</v>
      </c>
      <c r="U466" s="35" t="s">
        <v>164</v>
      </c>
    </row>
    <row r="467" spans="13:21" ht="12.75" hidden="1">
      <c r="M467" s="31">
        <v>505</v>
      </c>
      <c r="N467" s="32" t="s">
        <v>1542</v>
      </c>
      <c r="O467" s="33">
        <v>16</v>
      </c>
      <c r="P467" s="27"/>
      <c r="Q467" s="27"/>
      <c r="R467" s="27"/>
      <c r="S467" s="27"/>
      <c r="T467" s="35" t="s">
        <v>2495</v>
      </c>
      <c r="U467" s="35" t="s">
        <v>2496</v>
      </c>
    </row>
    <row r="468" spans="13:21" ht="12.75" hidden="1">
      <c r="M468" s="31">
        <v>506</v>
      </c>
      <c r="N468" s="32" t="s">
        <v>1895</v>
      </c>
      <c r="O468" s="33">
        <v>12</v>
      </c>
      <c r="P468" s="27"/>
      <c r="Q468" s="27"/>
      <c r="R468" s="27"/>
      <c r="S468" s="27"/>
      <c r="T468" s="35" t="s">
        <v>2497</v>
      </c>
      <c r="U468" s="35" t="s">
        <v>2498</v>
      </c>
    </row>
    <row r="469" spans="13:21" ht="12.75" hidden="1">
      <c r="M469" s="31">
        <v>507</v>
      </c>
      <c r="N469" s="32" t="s">
        <v>68</v>
      </c>
      <c r="O469" s="33">
        <v>8</v>
      </c>
      <c r="P469" s="27"/>
      <c r="Q469" s="27"/>
      <c r="R469" s="27"/>
      <c r="S469" s="27"/>
      <c r="T469" s="35" t="s">
        <v>2499</v>
      </c>
      <c r="U469" s="35" t="s">
        <v>2500</v>
      </c>
    </row>
    <row r="470" spans="13:21" ht="12.75" hidden="1">
      <c r="M470" s="31">
        <v>508</v>
      </c>
      <c r="N470" s="32" t="s">
        <v>2778</v>
      </c>
      <c r="O470" s="33">
        <v>1</v>
      </c>
      <c r="P470" s="27"/>
      <c r="Q470" s="27"/>
      <c r="R470" s="27"/>
      <c r="S470" s="27"/>
      <c r="T470" s="35" t="s">
        <v>2501</v>
      </c>
      <c r="U470" s="35" t="s">
        <v>2502</v>
      </c>
    </row>
    <row r="471" spans="13:21" ht="12.75" hidden="1">
      <c r="M471" s="31">
        <v>509</v>
      </c>
      <c r="N471" s="32" t="s">
        <v>69</v>
      </c>
      <c r="O471" s="33">
        <v>8</v>
      </c>
      <c r="P471" s="27"/>
      <c r="Q471" s="27"/>
      <c r="R471" s="27"/>
      <c r="S471" s="27"/>
      <c r="T471" s="35" t="s">
        <v>2503</v>
      </c>
      <c r="U471" s="35" t="s">
        <v>622</v>
      </c>
    </row>
    <row r="472" spans="13:21" ht="12.75" hidden="1">
      <c r="M472" s="31">
        <v>510</v>
      </c>
      <c r="N472" s="32" t="s">
        <v>2816</v>
      </c>
      <c r="O472" s="33">
        <v>3</v>
      </c>
      <c r="P472" s="27"/>
      <c r="Q472" s="27"/>
      <c r="R472" s="27"/>
      <c r="S472" s="27"/>
      <c r="T472" s="35" t="s">
        <v>2504</v>
      </c>
      <c r="U472" s="35" t="s">
        <v>2505</v>
      </c>
    </row>
    <row r="473" spans="13:21" ht="12.75" hidden="1">
      <c r="M473" s="31">
        <v>511</v>
      </c>
      <c r="N473" s="32" t="s">
        <v>296</v>
      </c>
      <c r="O473" s="33">
        <v>17</v>
      </c>
      <c r="P473" s="27"/>
      <c r="Q473" s="27"/>
      <c r="R473" s="27"/>
      <c r="S473" s="27"/>
      <c r="T473" s="35" t="s">
        <v>2506</v>
      </c>
      <c r="U473" s="35" t="s">
        <v>623</v>
      </c>
    </row>
    <row r="474" spans="13:21" ht="12.75" hidden="1">
      <c r="M474" s="31">
        <v>512</v>
      </c>
      <c r="N474" s="32" t="s">
        <v>1283</v>
      </c>
      <c r="O474" s="33">
        <v>9</v>
      </c>
      <c r="P474" s="27"/>
      <c r="Q474" s="27"/>
      <c r="R474" s="27"/>
      <c r="S474" s="27"/>
      <c r="T474" s="35" t="s">
        <v>2507</v>
      </c>
      <c r="U474" s="35" t="s">
        <v>2508</v>
      </c>
    </row>
    <row r="475" spans="13:21" ht="12.75" hidden="1">
      <c r="M475" s="31">
        <v>513</v>
      </c>
      <c r="N475" s="32" t="s">
        <v>297</v>
      </c>
      <c r="O475" s="33">
        <v>17</v>
      </c>
      <c r="P475" s="27"/>
      <c r="Q475" s="27"/>
      <c r="R475" s="27"/>
      <c r="S475" s="27"/>
      <c r="T475" s="35" t="s">
        <v>2509</v>
      </c>
      <c r="U475" s="35" t="s">
        <v>2510</v>
      </c>
    </row>
    <row r="476" spans="13:21" ht="12.75" hidden="1">
      <c r="M476" s="31">
        <v>514</v>
      </c>
      <c r="N476" s="32" t="s">
        <v>1896</v>
      </c>
      <c r="O476" s="33">
        <v>12</v>
      </c>
      <c r="P476" s="27"/>
      <c r="Q476" s="27"/>
      <c r="R476" s="27"/>
      <c r="S476" s="27"/>
      <c r="T476" s="35" t="s">
        <v>2511</v>
      </c>
      <c r="U476" s="35" t="s">
        <v>2512</v>
      </c>
    </row>
    <row r="477" spans="13:21" ht="12.75" hidden="1">
      <c r="M477" s="31">
        <v>516</v>
      </c>
      <c r="N477" s="32" t="s">
        <v>336</v>
      </c>
      <c r="O477" s="33">
        <v>18</v>
      </c>
      <c r="P477" s="27"/>
      <c r="Q477" s="27"/>
      <c r="R477" s="27"/>
      <c r="S477" s="27"/>
      <c r="T477" s="35" t="s">
        <v>2513</v>
      </c>
      <c r="U477" s="35" t="s">
        <v>2514</v>
      </c>
    </row>
    <row r="478" spans="13:21" ht="12.75" hidden="1">
      <c r="M478" s="31">
        <v>517</v>
      </c>
      <c r="N478" s="32" t="s">
        <v>1435</v>
      </c>
      <c r="O478" s="33">
        <v>14</v>
      </c>
      <c r="P478" s="27"/>
      <c r="Q478" s="27"/>
      <c r="R478" s="27"/>
      <c r="S478" s="27"/>
      <c r="T478" s="35" t="s">
        <v>2515</v>
      </c>
      <c r="U478" s="35" t="s">
        <v>2516</v>
      </c>
    </row>
    <row r="479" spans="13:21" ht="12.75" hidden="1">
      <c r="M479" s="31">
        <v>518</v>
      </c>
      <c r="N479" s="32" t="s">
        <v>1543</v>
      </c>
      <c r="O479" s="33">
        <v>16</v>
      </c>
      <c r="P479" s="27"/>
      <c r="Q479" s="27"/>
      <c r="R479" s="27"/>
      <c r="S479" s="27"/>
      <c r="T479" s="35" t="s">
        <v>2517</v>
      </c>
      <c r="U479" s="35" t="s">
        <v>2381</v>
      </c>
    </row>
    <row r="480" spans="13:21" ht="12.75" hidden="1">
      <c r="M480" s="31">
        <v>519</v>
      </c>
      <c r="N480" s="32" t="s">
        <v>2809</v>
      </c>
      <c r="O480" s="33">
        <v>2</v>
      </c>
      <c r="P480" s="27"/>
      <c r="Q480" s="27"/>
      <c r="R480" s="27"/>
      <c r="S480" s="27"/>
      <c r="T480" s="35" t="s">
        <v>2382</v>
      </c>
      <c r="U480" s="35" t="s">
        <v>2383</v>
      </c>
    </row>
    <row r="481" spans="13:21" ht="12.75" hidden="1">
      <c r="M481" s="31">
        <v>520</v>
      </c>
      <c r="N481" s="32" t="s">
        <v>1173</v>
      </c>
      <c r="O481" s="33">
        <v>13</v>
      </c>
      <c r="P481" s="27"/>
      <c r="Q481" s="27"/>
      <c r="R481" s="27"/>
      <c r="S481" s="27"/>
      <c r="T481" s="35" t="s">
        <v>2384</v>
      </c>
      <c r="U481" s="35" t="s">
        <v>392</v>
      </c>
    </row>
    <row r="482" spans="13:21" ht="12.75" hidden="1">
      <c r="M482" s="31">
        <v>521</v>
      </c>
      <c r="N482" s="32" t="s">
        <v>2810</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1834</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2811</v>
      </c>
      <c r="O487" s="33">
        <v>2</v>
      </c>
      <c r="P487" s="27"/>
      <c r="Q487" s="27"/>
      <c r="R487" s="27"/>
      <c r="S487" s="27"/>
      <c r="T487" s="35" t="s">
        <v>403</v>
      </c>
      <c r="U487" s="35" t="s">
        <v>404</v>
      </c>
    </row>
    <row r="488" spans="13:21" ht="12.75" hidden="1">
      <c r="M488" s="31">
        <v>527</v>
      </c>
      <c r="N488" s="32" t="s">
        <v>2812</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2761</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2771</v>
      </c>
      <c r="O495" s="33">
        <v>1</v>
      </c>
      <c r="P495" s="27"/>
      <c r="Q495" s="27"/>
      <c r="R495" s="27"/>
      <c r="S495" s="27"/>
      <c r="T495" s="35" t="s">
        <v>419</v>
      </c>
      <c r="U495" s="35" t="s">
        <v>420</v>
      </c>
    </row>
    <row r="496" spans="13:21" ht="12.75" hidden="1">
      <c r="M496" s="31">
        <v>537</v>
      </c>
      <c r="N496" s="32" t="s">
        <v>1907</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2765</v>
      </c>
      <c r="O498" s="33">
        <v>1</v>
      </c>
      <c r="P498" s="27"/>
      <c r="Q498" s="27"/>
      <c r="R498" s="27"/>
      <c r="S498" s="27"/>
      <c r="T498" s="35" t="s">
        <v>424</v>
      </c>
      <c r="U498" s="35" t="s">
        <v>425</v>
      </c>
    </row>
    <row r="499" spans="13:21" ht="12.75" hidden="1">
      <c r="M499" s="31">
        <v>540</v>
      </c>
      <c r="N499" s="32" t="s">
        <v>2780</v>
      </c>
      <c r="O499" s="33">
        <v>1</v>
      </c>
      <c r="P499" s="27"/>
      <c r="Q499" s="27"/>
      <c r="R499" s="27"/>
      <c r="S499" s="27"/>
      <c r="T499" s="35" t="s">
        <v>426</v>
      </c>
      <c r="U499" s="35" t="s">
        <v>427</v>
      </c>
    </row>
    <row r="500" spans="13:21" ht="12.75" hidden="1">
      <c r="M500" s="31">
        <v>541</v>
      </c>
      <c r="N500" s="32" t="s">
        <v>2777</v>
      </c>
      <c r="O500" s="33">
        <v>1</v>
      </c>
      <c r="P500" s="27"/>
      <c r="Q500" s="27"/>
      <c r="R500" s="27"/>
      <c r="S500" s="27"/>
      <c r="T500" s="35" t="s">
        <v>428</v>
      </c>
      <c r="U500" s="35" t="s">
        <v>429</v>
      </c>
    </row>
    <row r="501" spans="13:21" ht="12.75" hidden="1">
      <c r="M501" s="31">
        <v>542</v>
      </c>
      <c r="N501" s="32" t="s">
        <v>2766</v>
      </c>
      <c r="O501" s="33">
        <v>1</v>
      </c>
      <c r="P501" s="27"/>
      <c r="Q501" s="27"/>
      <c r="R501" s="27"/>
      <c r="S501" s="27"/>
      <c r="T501" s="35" t="s">
        <v>430</v>
      </c>
      <c r="U501" s="35" t="s">
        <v>431</v>
      </c>
    </row>
    <row r="502" spans="13:21" ht="12.75" hidden="1">
      <c r="M502" s="31">
        <v>543</v>
      </c>
      <c r="N502" s="32" t="s">
        <v>2779</v>
      </c>
      <c r="O502" s="33">
        <v>1</v>
      </c>
      <c r="P502" s="27"/>
      <c r="Q502" s="27"/>
      <c r="R502" s="27"/>
      <c r="S502" s="27"/>
      <c r="T502" s="35" t="s">
        <v>432</v>
      </c>
      <c r="U502" s="35" t="s">
        <v>1008</v>
      </c>
    </row>
    <row r="503" spans="13:21" ht="12.75" hidden="1">
      <c r="M503" s="31">
        <v>544</v>
      </c>
      <c r="N503" s="32" t="s">
        <v>2768</v>
      </c>
      <c r="O503" s="33">
        <v>1</v>
      </c>
      <c r="P503" s="27"/>
      <c r="Q503" s="27"/>
      <c r="R503" s="27"/>
      <c r="S503" s="27"/>
      <c r="T503" s="35" t="s">
        <v>433</v>
      </c>
      <c r="U503" s="35" t="s">
        <v>434</v>
      </c>
    </row>
    <row r="504" spans="13:21" ht="12.75" hidden="1">
      <c r="M504" s="31">
        <v>545</v>
      </c>
      <c r="N504" s="32" t="s">
        <v>2762</v>
      </c>
      <c r="O504" s="33">
        <v>1</v>
      </c>
      <c r="P504" s="27"/>
      <c r="Q504" s="27"/>
      <c r="R504" s="27"/>
      <c r="S504" s="27"/>
      <c r="T504" s="35" t="s">
        <v>435</v>
      </c>
      <c r="U504" s="35" t="s">
        <v>436</v>
      </c>
    </row>
    <row r="505" spans="13:21" ht="12.75" hidden="1">
      <c r="M505" s="31">
        <v>547</v>
      </c>
      <c r="N505" s="32" t="s">
        <v>2034</v>
      </c>
      <c r="O505" s="33">
        <v>1</v>
      </c>
      <c r="P505" s="27"/>
      <c r="Q505" s="27"/>
      <c r="R505" s="27"/>
      <c r="S505" s="27"/>
      <c r="T505" s="35" t="s">
        <v>437</v>
      </c>
      <c r="U505" s="35" t="s">
        <v>1010</v>
      </c>
    </row>
    <row r="506" spans="13:21" ht="12.75" hidden="1">
      <c r="M506" s="31">
        <v>548</v>
      </c>
      <c r="N506" s="32" t="s">
        <v>2764</v>
      </c>
      <c r="O506" s="33">
        <v>1</v>
      </c>
      <c r="P506" s="27"/>
      <c r="Q506" s="27"/>
      <c r="R506" s="27"/>
      <c r="S506" s="27"/>
      <c r="T506" s="35" t="s">
        <v>438</v>
      </c>
      <c r="U506" s="35" t="s">
        <v>1612</v>
      </c>
    </row>
    <row r="507" spans="13:21" ht="12.75" hidden="1">
      <c r="M507" s="31">
        <v>549</v>
      </c>
      <c r="N507" s="32" t="s">
        <v>2038</v>
      </c>
      <c r="O507" s="33">
        <v>1</v>
      </c>
      <c r="P507" s="27"/>
      <c r="Q507" s="27"/>
      <c r="R507" s="27"/>
      <c r="S507" s="27"/>
      <c r="T507" s="35" t="s">
        <v>1613</v>
      </c>
      <c r="U507" s="35" t="s">
        <v>1009</v>
      </c>
    </row>
    <row r="508" spans="13:21" ht="12.75" hidden="1">
      <c r="M508" s="31">
        <v>550</v>
      </c>
      <c r="N508" s="32" t="s">
        <v>2033</v>
      </c>
      <c r="O508" s="33">
        <v>1</v>
      </c>
      <c r="P508" s="27"/>
      <c r="Q508" s="27"/>
      <c r="R508" s="27"/>
      <c r="S508" s="27"/>
      <c r="T508" s="35" t="s">
        <v>1614</v>
      </c>
      <c r="U508" s="35" t="s">
        <v>1615</v>
      </c>
    </row>
    <row r="509" spans="13:21" ht="12.75" hidden="1">
      <c r="M509" s="31">
        <v>551</v>
      </c>
      <c r="N509" s="32" t="s">
        <v>2774</v>
      </c>
      <c r="O509" s="33">
        <v>1</v>
      </c>
      <c r="P509" s="27"/>
      <c r="Q509" s="27"/>
      <c r="R509" s="27"/>
      <c r="S509" s="27"/>
      <c r="T509" s="35" t="s">
        <v>1616</v>
      </c>
      <c r="U509" s="35" t="s">
        <v>1617</v>
      </c>
    </row>
    <row r="510" spans="13:21" ht="12.75" hidden="1">
      <c r="M510" s="31">
        <v>552</v>
      </c>
      <c r="N510" s="32" t="s">
        <v>2789</v>
      </c>
      <c r="O510" s="33">
        <v>2</v>
      </c>
      <c r="P510" s="27"/>
      <c r="Q510" s="27"/>
      <c r="R510" s="27"/>
      <c r="S510" s="27"/>
      <c r="T510" s="35" t="s">
        <v>1618</v>
      </c>
      <c r="U510" s="35" t="s">
        <v>2354</v>
      </c>
    </row>
    <row r="511" spans="13:21" ht="12.75" hidden="1">
      <c r="M511" s="31">
        <v>553</v>
      </c>
      <c r="N511" s="32" t="s">
        <v>2795</v>
      </c>
      <c r="O511" s="33">
        <v>2</v>
      </c>
      <c r="P511" s="27"/>
      <c r="Q511" s="27"/>
      <c r="R511" s="27"/>
      <c r="S511" s="27"/>
      <c r="T511" s="35" t="s">
        <v>2355</v>
      </c>
      <c r="U511" s="35" t="s">
        <v>2356</v>
      </c>
    </row>
    <row r="512" spans="13:21" ht="12.75" hidden="1">
      <c r="M512" s="31">
        <v>554</v>
      </c>
      <c r="N512" s="32" t="s">
        <v>2800</v>
      </c>
      <c r="O512" s="33">
        <v>2</v>
      </c>
      <c r="P512" s="27"/>
      <c r="Q512" s="27"/>
      <c r="R512" s="27"/>
      <c r="S512" s="27"/>
      <c r="T512" s="35" t="s">
        <v>2357</v>
      </c>
      <c r="U512" s="35" t="s">
        <v>2358</v>
      </c>
    </row>
    <row r="513" spans="13:21" ht="12.75" hidden="1">
      <c r="M513" s="31">
        <v>555</v>
      </c>
      <c r="N513" s="32" t="s">
        <v>527</v>
      </c>
      <c r="O513" s="33">
        <v>3</v>
      </c>
      <c r="P513" s="27"/>
      <c r="Q513" s="27"/>
      <c r="R513" s="27"/>
      <c r="S513" s="27"/>
      <c r="T513" s="35" t="s">
        <v>2359</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1871</v>
      </c>
      <c r="O524" s="33">
        <v>12</v>
      </c>
      <c r="P524" s="27"/>
      <c r="Q524" s="27"/>
      <c r="R524" s="27"/>
      <c r="S524" s="27"/>
      <c r="T524" s="35" t="s">
        <v>256</v>
      </c>
      <c r="U524" s="35" t="s">
        <v>257</v>
      </c>
    </row>
    <row r="525" spans="13:21" ht="12.75" hidden="1">
      <c r="M525" s="31">
        <v>568</v>
      </c>
      <c r="N525" s="32" t="s">
        <v>1875</v>
      </c>
      <c r="O525" s="33">
        <v>12</v>
      </c>
      <c r="P525" s="27"/>
      <c r="Q525" s="27"/>
      <c r="R525" s="27"/>
      <c r="S525" s="27"/>
      <c r="T525" s="35" t="s">
        <v>258</v>
      </c>
      <c r="U525" s="35" t="s">
        <v>259</v>
      </c>
    </row>
    <row r="526" spans="13:21" ht="12.75" hidden="1">
      <c r="M526" s="31">
        <v>569</v>
      </c>
      <c r="N526" s="32" t="s">
        <v>1877</v>
      </c>
      <c r="O526" s="33">
        <v>12</v>
      </c>
      <c r="P526" s="27"/>
      <c r="Q526" s="27"/>
      <c r="R526" s="27"/>
      <c r="S526" s="27"/>
      <c r="T526" s="35" t="s">
        <v>260</v>
      </c>
      <c r="U526" s="35" t="s">
        <v>1757</v>
      </c>
    </row>
    <row r="527" spans="13:21" ht="12.75" hidden="1">
      <c r="M527" s="31">
        <v>570</v>
      </c>
      <c r="N527" s="32" t="s">
        <v>1889</v>
      </c>
      <c r="O527" s="33">
        <v>12</v>
      </c>
      <c r="P527" s="27"/>
      <c r="Q527" s="27"/>
      <c r="R527" s="27"/>
      <c r="S527" s="27"/>
      <c r="T527" s="35" t="s">
        <v>261</v>
      </c>
      <c r="U527" s="35" t="s">
        <v>262</v>
      </c>
    </row>
    <row r="528" spans="13:21" ht="12.75" hidden="1">
      <c r="M528" s="31">
        <v>571</v>
      </c>
      <c r="N528" s="32" t="s">
        <v>1900</v>
      </c>
      <c r="O528" s="33">
        <v>13</v>
      </c>
      <c r="P528" s="27"/>
      <c r="Q528" s="27"/>
      <c r="R528" s="27"/>
      <c r="S528" s="27"/>
      <c r="T528" s="35" t="s">
        <v>263</v>
      </c>
      <c r="U528" s="35" t="s">
        <v>264</v>
      </c>
    </row>
    <row r="529" spans="13:21" ht="12.75" hidden="1">
      <c r="M529" s="31">
        <v>572</v>
      </c>
      <c r="N529" s="32" t="s">
        <v>1904</v>
      </c>
      <c r="O529" s="33">
        <v>13</v>
      </c>
      <c r="P529" s="27"/>
      <c r="Q529" s="27"/>
      <c r="R529" s="27"/>
      <c r="S529" s="27"/>
      <c r="T529" s="35" t="s">
        <v>265</v>
      </c>
      <c r="U529" s="35" t="s">
        <v>266</v>
      </c>
    </row>
    <row r="530" spans="13:21" ht="12.75" hidden="1">
      <c r="M530" s="31">
        <v>573</v>
      </c>
      <c r="N530" s="32" t="s">
        <v>1915</v>
      </c>
      <c r="O530" s="33">
        <v>13</v>
      </c>
      <c r="P530" s="27"/>
      <c r="Q530" s="27"/>
      <c r="R530" s="27"/>
      <c r="S530" s="27"/>
      <c r="T530" s="35" t="s">
        <v>267</v>
      </c>
      <c r="U530" s="35" t="s">
        <v>268</v>
      </c>
    </row>
    <row r="531" spans="13:21" ht="12.75" hidden="1">
      <c r="M531" s="31">
        <v>574</v>
      </c>
      <c r="N531" s="32" t="s">
        <v>1917</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2877</v>
      </c>
    </row>
    <row r="538" spans="13:21" ht="12.75" hidden="1">
      <c r="M538" s="31">
        <v>583</v>
      </c>
      <c r="N538" s="32" t="s">
        <v>1917</v>
      </c>
      <c r="O538" s="33">
        <v>16</v>
      </c>
      <c r="P538" s="27"/>
      <c r="Q538" s="27"/>
      <c r="R538" s="27"/>
      <c r="S538" s="27"/>
      <c r="T538" s="35" t="s">
        <v>281</v>
      </c>
      <c r="U538" s="35" t="s">
        <v>2089</v>
      </c>
    </row>
    <row r="539" spans="13:21" ht="12.75" hidden="1">
      <c r="M539" s="31">
        <v>584</v>
      </c>
      <c r="N539" s="32" t="s">
        <v>1541</v>
      </c>
      <c r="O539" s="33">
        <v>16</v>
      </c>
      <c r="P539" s="27"/>
      <c r="Q539" s="27"/>
      <c r="R539" s="27"/>
      <c r="S539" s="27"/>
      <c r="T539" s="35" t="s">
        <v>2090</v>
      </c>
      <c r="U539" s="35" t="s">
        <v>2091</v>
      </c>
    </row>
    <row r="540" spans="13:21" ht="12.75" hidden="1">
      <c r="M540" s="31">
        <v>585</v>
      </c>
      <c r="N540" s="32" t="s">
        <v>1551</v>
      </c>
      <c r="O540" s="33">
        <v>17</v>
      </c>
      <c r="P540" s="27"/>
      <c r="Q540" s="27"/>
      <c r="R540" s="27"/>
      <c r="S540" s="27"/>
      <c r="T540" s="35" t="s">
        <v>2092</v>
      </c>
      <c r="U540" s="35" t="s">
        <v>2093</v>
      </c>
    </row>
    <row r="541" spans="13:21" ht="12.75" hidden="1">
      <c r="M541" s="31">
        <v>586</v>
      </c>
      <c r="N541" s="32" t="s">
        <v>182</v>
      </c>
      <c r="O541" s="33">
        <v>17</v>
      </c>
      <c r="P541" s="27"/>
      <c r="Q541" s="27"/>
      <c r="R541" s="27"/>
      <c r="S541" s="27"/>
      <c r="T541" s="35" t="s">
        <v>2094</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2143</v>
      </c>
    </row>
    <row r="544" spans="13:21" ht="12.75" hidden="1">
      <c r="M544" s="31">
        <v>589</v>
      </c>
      <c r="N544" s="32" t="s">
        <v>42</v>
      </c>
      <c r="O544" s="33">
        <v>17</v>
      </c>
      <c r="P544" s="27"/>
      <c r="Q544" s="27"/>
      <c r="R544" s="27"/>
      <c r="S544" s="27"/>
      <c r="T544" s="35" t="s">
        <v>2144</v>
      </c>
      <c r="U544" s="35" t="s">
        <v>2145</v>
      </c>
    </row>
    <row r="545" spans="13:21" ht="12.75" hidden="1">
      <c r="M545" s="31">
        <v>590</v>
      </c>
      <c r="N545" s="32" t="s">
        <v>43</v>
      </c>
      <c r="O545" s="33">
        <v>17</v>
      </c>
      <c r="P545" s="27"/>
      <c r="Q545" s="27"/>
      <c r="R545" s="27"/>
      <c r="S545" s="27"/>
      <c r="T545" s="35" t="s">
        <v>2146</v>
      </c>
      <c r="U545" s="35" t="s">
        <v>2147</v>
      </c>
    </row>
    <row r="546" spans="13:21" ht="12.75" hidden="1">
      <c r="M546" s="31">
        <v>591</v>
      </c>
      <c r="N546" s="32" t="s">
        <v>46</v>
      </c>
      <c r="O546" s="33">
        <v>17</v>
      </c>
      <c r="P546" s="27"/>
      <c r="Q546" s="27"/>
      <c r="R546" s="27"/>
      <c r="S546" s="27"/>
      <c r="T546" s="35" t="s">
        <v>2148</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2740</v>
      </c>
      <c r="O555" s="33">
        <v>19</v>
      </c>
      <c r="P555" s="27"/>
      <c r="Q555" s="27"/>
      <c r="R555" s="27"/>
      <c r="S555" s="27"/>
      <c r="T555" s="35" t="s">
        <v>1422</v>
      </c>
      <c r="U555" s="35" t="s">
        <v>1423</v>
      </c>
    </row>
    <row r="556" spans="13:21" ht="12.75" hidden="1">
      <c r="M556" s="31">
        <v>602</v>
      </c>
      <c r="N556" s="32" t="s">
        <v>1835</v>
      </c>
      <c r="O556" s="33">
        <v>19</v>
      </c>
      <c r="P556" s="27"/>
      <c r="Q556" s="27"/>
      <c r="R556" s="27"/>
      <c r="S556" s="27"/>
      <c r="T556" s="35" t="s">
        <v>1424</v>
      </c>
      <c r="U556" s="35" t="s">
        <v>1425</v>
      </c>
    </row>
    <row r="557" spans="13:21" ht="12.75" hidden="1">
      <c r="M557" s="31">
        <v>603</v>
      </c>
      <c r="N557" s="32" t="s">
        <v>1838</v>
      </c>
      <c r="O557" s="33">
        <v>20</v>
      </c>
      <c r="P557" s="27"/>
      <c r="Q557" s="27"/>
      <c r="R557" s="27"/>
      <c r="S557" s="27"/>
      <c r="T557" s="35" t="s">
        <v>1426</v>
      </c>
      <c r="U557" s="35" t="s">
        <v>1119</v>
      </c>
    </row>
    <row r="558" spans="13:21" ht="12.75" hidden="1">
      <c r="M558" s="31">
        <v>604</v>
      </c>
      <c r="N558" s="32" t="s">
        <v>1924</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2871</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2754</v>
      </c>
      <c r="O569" s="33">
        <v>6</v>
      </c>
      <c r="P569" s="27"/>
      <c r="Q569" s="27"/>
      <c r="R569" s="27"/>
      <c r="S569" s="27"/>
      <c r="T569" s="35" t="s">
        <v>1141</v>
      </c>
      <c r="U569" s="35" t="s">
        <v>2870</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2872</v>
      </c>
    </row>
    <row r="575" spans="13:21" ht="12.75" hidden="1">
      <c r="M575" s="31">
        <v>624</v>
      </c>
      <c r="N575" s="32" t="s">
        <v>568</v>
      </c>
      <c r="O575" s="33">
        <v>8</v>
      </c>
      <c r="P575" s="27"/>
      <c r="Q575" s="27"/>
      <c r="R575" s="27"/>
      <c r="S575" s="27"/>
      <c r="T575" s="35" t="s">
        <v>1294</v>
      </c>
      <c r="U575" s="35" t="s">
        <v>2873</v>
      </c>
    </row>
    <row r="576" spans="13:21" ht="12.75" hidden="1">
      <c r="M576" s="31">
        <v>625</v>
      </c>
      <c r="N576" s="32" t="s">
        <v>571</v>
      </c>
      <c r="O576" s="33">
        <v>13</v>
      </c>
      <c r="P576" s="27"/>
      <c r="Q576" s="27"/>
      <c r="R576" s="27"/>
      <c r="S576" s="27"/>
      <c r="T576" s="35" t="s">
        <v>1295</v>
      </c>
      <c r="U576" s="35" t="s">
        <v>2874</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2875</v>
      </c>
    </row>
    <row r="581" spans="13:21" ht="12.75" hidden="1">
      <c r="M581" s="27">
        <v>710</v>
      </c>
      <c r="N581" s="27" t="s">
        <v>1490</v>
      </c>
      <c r="O581" s="29">
        <v>1</v>
      </c>
      <c r="P581" s="27"/>
      <c r="Q581" s="27"/>
      <c r="R581" s="27"/>
      <c r="S581" s="27"/>
      <c r="T581" s="35" t="s">
        <v>1303</v>
      </c>
      <c r="U581" s="35" t="s">
        <v>2876</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2081</v>
      </c>
      <c r="U588" s="35" t="s">
        <v>2082</v>
      </c>
    </row>
    <row r="589" spans="13:21" ht="12.75" hidden="1">
      <c r="M589" s="27"/>
      <c r="N589" s="27"/>
      <c r="O589" s="29"/>
      <c r="P589" s="27"/>
      <c r="Q589" s="27"/>
      <c r="R589" s="27"/>
      <c r="S589" s="27"/>
      <c r="T589" s="35" t="s">
        <v>2580</v>
      </c>
      <c r="U589" s="35" t="s">
        <v>2581</v>
      </c>
    </row>
    <row r="590" spans="13:21" ht="12.75" hidden="1">
      <c r="M590" s="27"/>
      <c r="N590" s="27"/>
      <c r="O590" s="29"/>
      <c r="P590" s="27"/>
      <c r="Q590" s="27"/>
      <c r="R590" s="27"/>
      <c r="S590" s="27"/>
      <c r="T590" s="35" t="s">
        <v>2582</v>
      </c>
      <c r="U590" s="35" t="s">
        <v>2583</v>
      </c>
    </row>
    <row r="591" spans="13:21" ht="12.75" hidden="1">
      <c r="M591" s="27"/>
      <c r="N591" s="27"/>
      <c r="O591" s="29"/>
      <c r="P591" s="27"/>
      <c r="Q591" s="27"/>
      <c r="R591" s="27"/>
      <c r="S591" s="27"/>
      <c r="T591" s="35" t="s">
        <v>2584</v>
      </c>
      <c r="U591" s="35" t="s">
        <v>2585</v>
      </c>
    </row>
    <row r="592" spans="13:21" ht="12.75" hidden="1">
      <c r="M592" s="27"/>
      <c r="N592" s="27"/>
      <c r="O592" s="29"/>
      <c r="P592" s="27"/>
      <c r="Q592" s="27"/>
      <c r="R592" s="27"/>
      <c r="S592" s="27"/>
      <c r="T592" s="35" t="s">
        <v>2586</v>
      </c>
      <c r="U592" s="35" t="s">
        <v>2587</v>
      </c>
    </row>
    <row r="593" spans="13:21" ht="12.75" hidden="1">
      <c r="M593" s="27"/>
      <c r="N593" s="27"/>
      <c r="O593" s="29"/>
      <c r="P593" s="27"/>
      <c r="Q593" s="27"/>
      <c r="R593" s="27"/>
      <c r="S593" s="27"/>
      <c r="T593" s="35" t="s">
        <v>2588</v>
      </c>
      <c r="U593" s="35" t="s">
        <v>2589</v>
      </c>
    </row>
    <row r="594" spans="13:21" ht="12.75" hidden="1">
      <c r="M594" s="27"/>
      <c r="N594" s="27"/>
      <c r="O594" s="29"/>
      <c r="P594" s="27"/>
      <c r="Q594" s="27"/>
      <c r="R594" s="27"/>
      <c r="S594" s="27"/>
      <c r="T594" s="35" t="s">
        <v>2590</v>
      </c>
      <c r="U594" s="35" t="s">
        <v>2591</v>
      </c>
    </row>
    <row r="595" spans="13:21" ht="12.75" hidden="1">
      <c r="M595" s="27"/>
      <c r="N595" s="27"/>
      <c r="O595" s="29"/>
      <c r="P595" s="27"/>
      <c r="Q595" s="27"/>
      <c r="R595" s="27"/>
      <c r="S595" s="27"/>
      <c r="T595" s="35" t="s">
        <v>2592</v>
      </c>
      <c r="U595" s="35" t="s">
        <v>2593</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2443</v>
      </c>
    </row>
    <row r="610" spans="13:21" ht="12.75" hidden="1">
      <c r="M610" s="27"/>
      <c r="N610" s="27"/>
      <c r="O610" s="29"/>
      <c r="P610" s="27"/>
      <c r="Q610" s="27"/>
      <c r="R610" s="27"/>
      <c r="S610" s="27"/>
      <c r="T610" s="35" t="s">
        <v>2444</v>
      </c>
      <c r="U610" s="35" t="s">
        <v>2445</v>
      </c>
    </row>
    <row r="611" spans="13:21" ht="12.75" hidden="1">
      <c r="M611" s="27"/>
      <c r="N611" s="27"/>
      <c r="O611" s="29"/>
      <c r="P611" s="27"/>
      <c r="Q611" s="27"/>
      <c r="R611" s="27"/>
      <c r="S611" s="27"/>
      <c r="T611" s="35" t="s">
        <v>2446</v>
      </c>
      <c r="U611" s="35" t="s">
        <v>2447</v>
      </c>
    </row>
    <row r="612" spans="13:21" ht="12.75" hidden="1">
      <c r="M612" s="27"/>
      <c r="N612" s="27"/>
      <c r="O612" s="29"/>
      <c r="P612" s="27"/>
      <c r="Q612" s="27"/>
      <c r="R612" s="27"/>
      <c r="S612" s="27"/>
      <c r="T612" s="35" t="s">
        <v>2448</v>
      </c>
      <c r="U612" s="35" t="s">
        <v>2449</v>
      </c>
    </row>
    <row r="613" spans="13:21" ht="12.75" hidden="1">
      <c r="M613" s="27"/>
      <c r="N613" s="27"/>
      <c r="O613" s="29"/>
      <c r="P613" s="27"/>
      <c r="Q613" s="27"/>
      <c r="R613" s="27"/>
      <c r="S613" s="27"/>
      <c r="T613" s="36" t="s">
        <v>2450</v>
      </c>
      <c r="U613" s="36" t="s">
        <v>2451</v>
      </c>
    </row>
    <row r="614" spans="13:21" ht="12.75" hidden="1">
      <c r="M614" s="27"/>
      <c r="N614" s="27"/>
      <c r="O614" s="29"/>
      <c r="P614" s="27"/>
      <c r="Q614" s="27"/>
      <c r="R614" s="27"/>
      <c r="S614" s="27"/>
      <c r="T614" s="36" t="s">
        <v>2452</v>
      </c>
      <c r="U614" s="36" t="s">
        <v>2453</v>
      </c>
    </row>
    <row r="615" spans="13:21" ht="12.75" hidden="1">
      <c r="M615" s="27"/>
      <c r="N615" s="27"/>
      <c r="O615" s="29"/>
      <c r="P615" s="27"/>
      <c r="Q615" s="27"/>
      <c r="R615" s="27"/>
      <c r="S615" s="27"/>
      <c r="T615" s="36" t="s">
        <v>2454</v>
      </c>
      <c r="U615" s="36" t="s">
        <v>2455</v>
      </c>
    </row>
    <row r="616" spans="13:21" ht="12.75" hidden="1">
      <c r="M616" s="27"/>
      <c r="N616" s="27"/>
      <c r="O616" s="29"/>
      <c r="P616" s="27"/>
      <c r="Q616" s="27"/>
      <c r="R616" s="27"/>
      <c r="S616" s="27"/>
      <c r="T616" s="36" t="s">
        <v>2456</v>
      </c>
      <c r="U616" s="36" t="s">
        <v>2457</v>
      </c>
    </row>
    <row r="617" spans="13:21" ht="12.75" hidden="1">
      <c r="M617" s="27"/>
      <c r="N617" s="27"/>
      <c r="O617" s="29"/>
      <c r="P617" s="27"/>
      <c r="Q617" s="27"/>
      <c r="R617" s="27"/>
      <c r="S617" s="27"/>
      <c r="T617" s="36" t="s">
        <v>2458</v>
      </c>
      <c r="U617" s="36" t="s">
        <v>2459</v>
      </c>
    </row>
    <row r="618" spans="13:21" ht="12.75" hidden="1">
      <c r="M618" s="27"/>
      <c r="N618" s="27"/>
      <c r="O618" s="29"/>
      <c r="P618" s="27"/>
      <c r="Q618" s="27"/>
      <c r="R618" s="27"/>
      <c r="S618" s="27"/>
      <c r="T618" s="36" t="s">
        <v>2460</v>
      </c>
      <c r="U618" s="36" t="s">
        <v>2461</v>
      </c>
    </row>
    <row r="619" spans="13:21" ht="12.75" hidden="1">
      <c r="M619" s="27"/>
      <c r="N619" s="27"/>
      <c r="O619" s="29"/>
      <c r="P619" s="27"/>
      <c r="Q619" s="27"/>
      <c r="R619" s="27"/>
      <c r="S619" s="27"/>
      <c r="T619" s="36" t="s">
        <v>2462</v>
      </c>
      <c r="U619" s="36" t="s">
        <v>2463</v>
      </c>
    </row>
    <row r="620" spans="13:21" ht="12.75" hidden="1">
      <c r="M620" s="27"/>
      <c r="N620" s="27"/>
      <c r="O620" s="29"/>
      <c r="P620" s="27"/>
      <c r="Q620" s="27"/>
      <c r="R620" s="27"/>
      <c r="S620" s="27"/>
      <c r="T620" s="36" t="s">
        <v>2464</v>
      </c>
      <c r="U620" s="36" t="s">
        <v>2465</v>
      </c>
    </row>
    <row r="621" spans="13:21" ht="12.75" hidden="1">
      <c r="M621" s="27"/>
      <c r="N621" s="27"/>
      <c r="O621" s="29"/>
      <c r="P621" s="27"/>
      <c r="Q621" s="27"/>
      <c r="R621" s="27"/>
      <c r="S621" s="27"/>
      <c r="T621" s="36" t="s">
        <v>2466</v>
      </c>
      <c r="U621" s="36" t="s">
        <v>2467</v>
      </c>
    </row>
    <row r="622" spans="13:21" ht="12.75" hidden="1">
      <c r="M622" s="27"/>
      <c r="N622" s="27"/>
      <c r="O622" s="29"/>
      <c r="P622" s="27"/>
      <c r="Q622" s="27"/>
      <c r="R622" s="27"/>
      <c r="S622" s="27"/>
      <c r="T622" s="36" t="s">
        <v>2468</v>
      </c>
      <c r="U622" s="36" t="s">
        <v>2469</v>
      </c>
    </row>
    <row r="623" spans="13:21" ht="12.75" hidden="1">
      <c r="M623" s="27"/>
      <c r="N623" s="27"/>
      <c r="O623" s="29"/>
      <c r="P623" s="27"/>
      <c r="Q623" s="27"/>
      <c r="R623" s="27"/>
      <c r="S623" s="27"/>
      <c r="T623" s="36" t="s">
        <v>2470</v>
      </c>
      <c r="U623" s="36" t="s">
        <v>2471</v>
      </c>
    </row>
    <row r="624" spans="13:21" ht="12.75" hidden="1">
      <c r="M624" s="27"/>
      <c r="N624" s="27"/>
      <c r="O624" s="29"/>
      <c r="P624" s="27"/>
      <c r="Q624" s="27"/>
      <c r="R624" s="27"/>
      <c r="S624" s="27"/>
      <c r="T624" s="36" t="s">
        <v>2472</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2484</v>
      </c>
    </row>
    <row r="628" spans="13:21" ht="12.75" hidden="1">
      <c r="M628" s="27"/>
      <c r="N628" s="27"/>
      <c r="O628" s="29"/>
      <c r="P628" s="27"/>
      <c r="Q628" s="27"/>
      <c r="R628" s="27"/>
      <c r="S628" s="27"/>
      <c r="T628" s="36" t="s">
        <v>2485</v>
      </c>
      <c r="U628" s="36" t="s">
        <v>2486</v>
      </c>
    </row>
    <row r="629" spans="13:21" ht="12.75" hidden="1">
      <c r="M629" s="27"/>
      <c r="N629" s="27"/>
      <c r="O629" s="29"/>
      <c r="P629" s="27"/>
      <c r="Q629" s="27"/>
      <c r="R629" s="27"/>
      <c r="S629" s="27"/>
      <c r="T629" s="36" t="s">
        <v>2487</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2751</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36" operator="equal" stopIfTrue="1">
      <formula>"round($H$14;2)"</formula>
    </cfRule>
  </conditionalFormatting>
  <conditionalFormatting sqref="C19">
    <cfRule type="cellIs" priority="5" dxfId="35"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2862</v>
      </c>
      <c r="G1" s="209" t="s">
        <v>3043</v>
      </c>
      <c r="H1" s="209" t="s">
        <v>2865</v>
      </c>
      <c r="I1" s="209"/>
      <c r="J1" s="221" t="s">
        <v>1451</v>
      </c>
      <c r="K1" s="247" t="s">
        <v>34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1574</v>
      </c>
      <c r="L3" s="408"/>
    </row>
    <row r="4" spans="2:12" ht="30" customHeight="1">
      <c r="B4" s="400" t="s">
        <v>1292</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 ne popunjava se za odabrano razdoblje -</v>
      </c>
      <c r="C6" s="403"/>
      <c r="D6" s="403"/>
      <c r="E6" s="403"/>
      <c r="F6" s="403"/>
      <c r="G6" s="403"/>
      <c r="H6" s="403"/>
      <c r="I6" s="403"/>
      <c r="J6" s="403"/>
      <c r="K6" s="403"/>
      <c r="L6" s="403"/>
      <c r="P6" s="264" t="s">
        <v>769</v>
      </c>
    </row>
    <row r="7" spans="2:16" s="118" customFormat="1" ht="18" customHeight="1" thickBot="1">
      <c r="B7" s="409" t="s">
        <v>11</v>
      </c>
      <c r="C7" s="410"/>
      <c r="D7" s="411">
        <f>IF(RefStr!N4=1,IF(RefStr!C7&lt;&gt;"",RefStr!C7,""),"")</f>
      </c>
      <c r="E7" s="412"/>
      <c r="F7" s="412"/>
      <c r="G7" s="412"/>
      <c r="H7" s="412"/>
      <c r="I7" s="412"/>
      <c r="J7" s="412"/>
      <c r="K7" s="412"/>
      <c r="L7" s="412"/>
      <c r="P7" s="27" t="s">
        <v>1611</v>
      </c>
    </row>
    <row r="8" spans="2:12" s="118" customFormat="1" ht="18" customHeight="1" thickBot="1">
      <c r="B8" s="409" t="s">
        <v>2025</v>
      </c>
      <c r="C8" s="409"/>
      <c r="D8" s="231">
        <f>IF(RefStr!N4=1,IF(RefStr!C9&lt;&gt;"",RefStr!C9,""),"")</f>
      </c>
      <c r="E8" s="121"/>
      <c r="F8" s="128" t="s">
        <v>2028</v>
      </c>
      <c r="G8" s="413">
        <f>IF(RefStr!N4=1,IF(RefStr!E9&lt;&gt;"",RefStr!E9,""),"")</f>
      </c>
      <c r="H8" s="414"/>
      <c r="I8" s="414"/>
      <c r="J8" s="414"/>
      <c r="K8" s="414"/>
      <c r="L8" s="414"/>
    </row>
    <row r="9" spans="2:12" s="118" customFormat="1" ht="18" customHeight="1" thickBot="1">
      <c r="B9" s="409" t="s">
        <v>12</v>
      </c>
      <c r="C9" s="409"/>
      <c r="D9" s="413">
        <f>IF(RefStr!N4=1,IF(RefStr!C11&lt;&gt;"",RefStr!C11,""),"")</f>
      </c>
      <c r="E9" s="413"/>
      <c r="F9" s="413"/>
      <c r="G9" s="413"/>
      <c r="H9" s="413"/>
      <c r="I9" s="413"/>
      <c r="J9" s="413"/>
      <c r="K9" s="413"/>
      <c r="L9" s="413"/>
    </row>
    <row r="10" spans="2:12" s="118" customFormat="1" ht="18" customHeight="1" thickBot="1">
      <c r="B10" s="409" t="s">
        <v>2726</v>
      </c>
      <c r="C10" s="409" t="s">
        <v>2855</v>
      </c>
      <c r="D10" s="418">
        <f>IF(RefStr!N4=1,IF(RefStr!C13&lt;&gt;"",RefStr!C13,""),"")</f>
      </c>
      <c r="E10" s="419"/>
      <c r="F10" s="419"/>
      <c r="G10" s="122"/>
      <c r="H10" s="122"/>
      <c r="I10" s="136"/>
      <c r="J10" s="128" t="s">
        <v>791</v>
      </c>
      <c r="K10" s="227">
        <f>IF(RefStr!N4=1,IF(RefStr!J9&lt;&gt;"",RefStr!J9,""),"")</f>
      </c>
      <c r="L10" s="136"/>
    </row>
    <row r="11" spans="2:12" s="118" customFormat="1" ht="18" customHeight="1" thickBot="1">
      <c r="B11" s="423" t="s">
        <v>14</v>
      </c>
      <c r="C11" s="424"/>
      <c r="D11" s="120">
        <f>IF(RefStr!N4=1,IF(RefStr!C15&lt;&gt;"",RefStr!C15,""),"")</f>
      </c>
      <c r="E11" s="232" t="str">
        <f>IF(RefStr!D15&lt;&gt;"",RefStr!D15,"")</f>
        <v>Opće djelatnosti javne uprave</v>
      </c>
      <c r="F11" s="123"/>
      <c r="G11" s="136"/>
      <c r="H11" s="136"/>
      <c r="I11" s="137"/>
      <c r="J11" s="208" t="s">
        <v>1530</v>
      </c>
      <c r="K11" s="226">
        <f>IF(RefStr!N4=1,IF(RefStr!J11&lt;&gt;"",RefStr!J11,""),"")</f>
      </c>
      <c r="L11" s="136"/>
    </row>
    <row r="12" spans="2:12" s="118" customFormat="1" ht="18" customHeight="1" thickBot="1">
      <c r="B12" s="409" t="s">
        <v>2857</v>
      </c>
      <c r="C12" s="424"/>
      <c r="D12" s="124">
        <f>IF(RefStr!N4=1,IF(RefStr!C17&lt;&gt;"",RefStr!C17,""),"")</f>
      </c>
      <c r="E12" s="233" t="str">
        <f>IF(RefStr!D17&lt;&gt;"",RefStr!D17,"")</f>
        <v>Grad/općina: VIDOVEC</v>
      </c>
      <c r="F12" s="125"/>
      <c r="G12" s="122"/>
      <c r="H12" s="122"/>
      <c r="I12" s="126"/>
      <c r="J12" s="208" t="s">
        <v>792</v>
      </c>
      <c r="K12" s="425">
        <f>IF(RefStr!N4=1,IF(RefStr!J13&lt;&gt;"",RefStr!J13,""),"")</f>
      </c>
      <c r="L12" s="426"/>
    </row>
    <row r="13" spans="2:12" s="118" customFormat="1" ht="18" customHeight="1" thickBot="1">
      <c r="B13" s="136"/>
      <c r="C13" s="127"/>
      <c r="D13" s="262"/>
      <c r="E13" s="263"/>
      <c r="F13" s="263"/>
      <c r="G13" s="263"/>
      <c r="H13" s="263"/>
      <c r="I13" s="423" t="s">
        <v>2856</v>
      </c>
      <c r="J13" s="424"/>
      <c r="K13" s="133">
        <f>IF(RefStr!N4=1,IF(RefStr!J15&lt;&gt;"",RefStr!J15,""),"")</f>
      </c>
      <c r="L13" s="136"/>
    </row>
    <row r="14" spans="2:12" s="118" customFormat="1" ht="18" customHeight="1" thickBot="1">
      <c r="B14" s="128"/>
      <c r="C14" s="128"/>
      <c r="D14" s="263"/>
      <c r="E14" s="263"/>
      <c r="F14" s="263"/>
      <c r="G14" s="263"/>
      <c r="H14" s="263"/>
      <c r="I14" s="138"/>
      <c r="J14" s="208" t="s">
        <v>13</v>
      </c>
      <c r="K14" s="230">
        <f>IF(RefStr!N4=1,IF(RefStr!J17&lt;&gt;"",RefStr!J17,""),"")</f>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2027</v>
      </c>
      <c r="D16" s="455"/>
      <c r="E16" s="455"/>
      <c r="F16" s="455"/>
      <c r="G16" s="456"/>
      <c r="H16" s="456"/>
      <c r="I16" s="86" t="s">
        <v>2026</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437" t="s">
        <v>3055</v>
      </c>
      <c r="C18" s="438"/>
      <c r="D18" s="438"/>
      <c r="E18" s="438"/>
      <c r="F18" s="438"/>
      <c r="G18" s="438"/>
      <c r="H18" s="438"/>
      <c r="I18" s="438"/>
      <c r="J18" s="438"/>
      <c r="K18" s="438"/>
      <c r="L18" s="439"/>
    </row>
    <row r="19" spans="2:12" ht="12.75" customHeight="1">
      <c r="B19" s="283">
        <v>3</v>
      </c>
      <c r="C19" s="452" t="s">
        <v>2112</v>
      </c>
      <c r="D19" s="453"/>
      <c r="E19" s="453"/>
      <c r="F19" s="453"/>
      <c r="G19" s="453"/>
      <c r="H19" s="454"/>
      <c r="I19" s="140">
        <v>1</v>
      </c>
      <c r="J19" s="272">
        <f>J20+J23+J26+J29+J42+J58+J67</f>
        <v>0</v>
      </c>
      <c r="K19" s="272">
        <f>K20+K23+K26+K29+K42+K58+K67</f>
        <v>0</v>
      </c>
      <c r="L19" s="78" t="str">
        <f>IF(J19&gt;0,IF(K19/J19&gt;=100,"&gt;&gt;100",K19/J19*100),"-")</f>
        <v>-</v>
      </c>
    </row>
    <row r="20" spans="2:12" ht="12.75">
      <c r="B20" s="284">
        <v>31</v>
      </c>
      <c r="C20" s="386" t="s">
        <v>236</v>
      </c>
      <c r="D20" s="386"/>
      <c r="E20" s="386"/>
      <c r="F20" s="386"/>
      <c r="G20" s="386"/>
      <c r="H20" s="386"/>
      <c r="I20" s="142">
        <v>2</v>
      </c>
      <c r="J20" s="273">
        <f>J21+J22</f>
        <v>0</v>
      </c>
      <c r="K20" s="273">
        <f>K21+K22</f>
        <v>0</v>
      </c>
      <c r="L20" s="79" t="str">
        <f>IF(J20&gt;0,IF(K20/J20&gt;=100,"&gt;&gt;100",K20/J20*100),"-")</f>
        <v>-</v>
      </c>
    </row>
    <row r="21" spans="2:12" ht="12.75">
      <c r="B21" s="284">
        <v>3111</v>
      </c>
      <c r="C21" s="386" t="s">
        <v>2716</v>
      </c>
      <c r="D21" s="386"/>
      <c r="E21" s="386"/>
      <c r="F21" s="386"/>
      <c r="G21" s="386"/>
      <c r="H21" s="386"/>
      <c r="I21" s="142">
        <v>3</v>
      </c>
      <c r="J21" s="80"/>
      <c r="K21" s="80"/>
      <c r="L21" s="79" t="str">
        <f aca="true" t="shared" si="0" ref="L21:L69">IF(J21&gt;0,IF(K21/J21&gt;=100,"&gt;&gt;100",K21/J21*100),"-")</f>
        <v>-</v>
      </c>
    </row>
    <row r="22" spans="2:12" ht="12.75">
      <c r="B22" s="284">
        <v>3112</v>
      </c>
      <c r="C22" s="386" t="s">
        <v>2717</v>
      </c>
      <c r="D22" s="386"/>
      <c r="E22" s="386"/>
      <c r="F22" s="386"/>
      <c r="G22" s="386"/>
      <c r="H22" s="386"/>
      <c r="I22" s="142">
        <v>4</v>
      </c>
      <c r="J22" s="80"/>
      <c r="K22" s="80"/>
      <c r="L22" s="79" t="str">
        <f t="shared" si="0"/>
        <v>-</v>
      </c>
    </row>
    <row r="23" spans="2:12" ht="12.75">
      <c r="B23" s="284">
        <v>32</v>
      </c>
      <c r="C23" s="386" t="s">
        <v>237</v>
      </c>
      <c r="D23" s="386"/>
      <c r="E23" s="386"/>
      <c r="F23" s="386"/>
      <c r="G23" s="386"/>
      <c r="H23" s="386"/>
      <c r="I23" s="142">
        <v>5</v>
      </c>
      <c r="J23" s="273">
        <f>J24+J25</f>
        <v>0</v>
      </c>
      <c r="K23" s="273">
        <f>K24+K25</f>
        <v>0</v>
      </c>
      <c r="L23" s="79" t="str">
        <f t="shared" si="0"/>
        <v>-</v>
      </c>
    </row>
    <row r="24" spans="2:12" ht="12.75">
      <c r="B24" s="284">
        <v>3211</v>
      </c>
      <c r="C24" s="386" t="s">
        <v>2734</v>
      </c>
      <c r="D24" s="386"/>
      <c r="E24" s="386"/>
      <c r="F24" s="386"/>
      <c r="G24" s="386"/>
      <c r="H24" s="386"/>
      <c r="I24" s="142">
        <v>6</v>
      </c>
      <c r="J24" s="80"/>
      <c r="K24" s="80"/>
      <c r="L24" s="79" t="str">
        <f t="shared" si="0"/>
        <v>-</v>
      </c>
    </row>
    <row r="25" spans="2:12" ht="12.75">
      <c r="B25" s="284">
        <v>3212</v>
      </c>
      <c r="C25" s="386" t="s">
        <v>2718</v>
      </c>
      <c r="D25" s="386"/>
      <c r="E25" s="386"/>
      <c r="F25" s="386"/>
      <c r="G25" s="386"/>
      <c r="H25" s="386"/>
      <c r="I25" s="142">
        <v>7</v>
      </c>
      <c r="J25" s="80"/>
      <c r="K25" s="80"/>
      <c r="L25" s="79" t="str">
        <f t="shared" si="0"/>
        <v>-</v>
      </c>
    </row>
    <row r="26" spans="2:12" ht="12.75">
      <c r="B26" s="284">
        <v>33</v>
      </c>
      <c r="C26" s="386" t="s">
        <v>238</v>
      </c>
      <c r="D26" s="386"/>
      <c r="E26" s="386"/>
      <c r="F26" s="386"/>
      <c r="G26" s="386"/>
      <c r="H26" s="386"/>
      <c r="I26" s="142">
        <v>8</v>
      </c>
      <c r="J26" s="273">
        <f>J27+J28</f>
        <v>0</v>
      </c>
      <c r="K26" s="273">
        <f>K27+K28</f>
        <v>0</v>
      </c>
      <c r="L26" s="79" t="str">
        <f t="shared" si="0"/>
        <v>-</v>
      </c>
    </row>
    <row r="27" spans="2:12" ht="12.75">
      <c r="B27" s="284">
        <v>3311</v>
      </c>
      <c r="C27" s="386" t="s">
        <v>2719</v>
      </c>
      <c r="D27" s="386"/>
      <c r="E27" s="386"/>
      <c r="F27" s="386"/>
      <c r="G27" s="386"/>
      <c r="H27" s="386"/>
      <c r="I27" s="142">
        <v>9</v>
      </c>
      <c r="J27" s="80"/>
      <c r="K27" s="80"/>
      <c r="L27" s="79" t="str">
        <f t="shared" si="0"/>
        <v>-</v>
      </c>
    </row>
    <row r="28" spans="2:12" ht="12.75">
      <c r="B28" s="284">
        <v>3312</v>
      </c>
      <c r="C28" s="386" t="s">
        <v>2720</v>
      </c>
      <c r="D28" s="386"/>
      <c r="E28" s="386"/>
      <c r="F28" s="386"/>
      <c r="G28" s="386"/>
      <c r="H28" s="386"/>
      <c r="I28" s="142">
        <v>10</v>
      </c>
      <c r="J28" s="80"/>
      <c r="K28" s="80"/>
      <c r="L28" s="79" t="str">
        <f t="shared" si="0"/>
        <v>-</v>
      </c>
    </row>
    <row r="29" spans="2:12" ht="12.75">
      <c r="B29" s="284">
        <v>34</v>
      </c>
      <c r="C29" s="386" t="s">
        <v>239</v>
      </c>
      <c r="D29" s="386"/>
      <c r="E29" s="386"/>
      <c r="F29" s="386"/>
      <c r="G29" s="386"/>
      <c r="H29" s="386"/>
      <c r="I29" s="142">
        <v>11</v>
      </c>
      <c r="J29" s="273">
        <f>J30+J39</f>
        <v>0</v>
      </c>
      <c r="K29" s="273">
        <f>K30+K39</f>
        <v>0</v>
      </c>
      <c r="L29" s="79" t="str">
        <f t="shared" si="0"/>
        <v>-</v>
      </c>
    </row>
    <row r="30" spans="2:12" ht="12.75">
      <c r="B30" s="284">
        <v>341</v>
      </c>
      <c r="C30" s="386" t="s">
        <v>240</v>
      </c>
      <c r="D30" s="386"/>
      <c r="E30" s="386"/>
      <c r="F30" s="386"/>
      <c r="G30" s="386"/>
      <c r="H30" s="386"/>
      <c r="I30" s="142">
        <v>12</v>
      </c>
      <c r="J30" s="273">
        <f>SUM(J31:J38)</f>
        <v>0</v>
      </c>
      <c r="K30" s="273">
        <f>SUM(K31:K38)</f>
        <v>0</v>
      </c>
      <c r="L30" s="79" t="str">
        <f t="shared" si="0"/>
        <v>-</v>
      </c>
    </row>
    <row r="31" spans="2:12" ht="12.75">
      <c r="B31" s="284">
        <v>3411</v>
      </c>
      <c r="C31" s="386" t="s">
        <v>2721</v>
      </c>
      <c r="D31" s="386"/>
      <c r="E31" s="386"/>
      <c r="F31" s="386"/>
      <c r="G31" s="386"/>
      <c r="H31" s="386"/>
      <c r="I31" s="142">
        <v>13</v>
      </c>
      <c r="J31" s="80"/>
      <c r="K31" s="80"/>
      <c r="L31" s="79" t="str">
        <f t="shared" si="0"/>
        <v>-</v>
      </c>
    </row>
    <row r="32" spans="2:12" ht="12.75">
      <c r="B32" s="284">
        <v>3412</v>
      </c>
      <c r="C32" s="386" t="s">
        <v>2722</v>
      </c>
      <c r="D32" s="386"/>
      <c r="E32" s="386"/>
      <c r="F32" s="386"/>
      <c r="G32" s="386"/>
      <c r="H32" s="386"/>
      <c r="I32" s="142">
        <v>14</v>
      </c>
      <c r="J32" s="80"/>
      <c r="K32" s="80"/>
      <c r="L32" s="79" t="str">
        <f t="shared" si="0"/>
        <v>-</v>
      </c>
    </row>
    <row r="33" spans="2:12" ht="12.75">
      <c r="B33" s="284">
        <v>3413</v>
      </c>
      <c r="C33" s="386" t="s">
        <v>2723</v>
      </c>
      <c r="D33" s="386"/>
      <c r="E33" s="386"/>
      <c r="F33" s="386"/>
      <c r="G33" s="386"/>
      <c r="H33" s="386"/>
      <c r="I33" s="142">
        <v>15</v>
      </c>
      <c r="J33" s="80"/>
      <c r="K33" s="80"/>
      <c r="L33" s="79" t="str">
        <f t="shared" si="0"/>
        <v>-</v>
      </c>
    </row>
    <row r="34" spans="2:12" ht="12.75">
      <c r="B34" s="284">
        <v>3414</v>
      </c>
      <c r="C34" s="386" t="s">
        <v>2724</v>
      </c>
      <c r="D34" s="386"/>
      <c r="E34" s="386"/>
      <c r="F34" s="386"/>
      <c r="G34" s="386"/>
      <c r="H34" s="386"/>
      <c r="I34" s="142">
        <v>16</v>
      </c>
      <c r="J34" s="80"/>
      <c r="K34" s="80"/>
      <c r="L34" s="79" t="str">
        <f t="shared" si="0"/>
        <v>-</v>
      </c>
    </row>
    <row r="35" spans="2:12" ht="12.75">
      <c r="B35" s="284">
        <v>3415</v>
      </c>
      <c r="C35" s="386" t="s">
        <v>2725</v>
      </c>
      <c r="D35" s="386"/>
      <c r="E35" s="386"/>
      <c r="F35" s="386"/>
      <c r="G35" s="386"/>
      <c r="H35" s="386"/>
      <c r="I35" s="142">
        <v>17</v>
      </c>
      <c r="J35" s="80"/>
      <c r="K35" s="80"/>
      <c r="L35" s="79" t="str">
        <f t="shared" si="0"/>
        <v>-</v>
      </c>
    </row>
    <row r="36" spans="2:12" ht="12.75">
      <c r="B36" s="284">
        <v>3416</v>
      </c>
      <c r="C36" s="386" t="s">
        <v>1843</v>
      </c>
      <c r="D36" s="386"/>
      <c r="E36" s="386"/>
      <c r="F36" s="386"/>
      <c r="G36" s="386"/>
      <c r="H36" s="386"/>
      <c r="I36" s="142">
        <v>18</v>
      </c>
      <c r="J36" s="80"/>
      <c r="K36" s="80"/>
      <c r="L36" s="79" t="str">
        <f t="shared" si="0"/>
        <v>-</v>
      </c>
    </row>
    <row r="37" spans="2:12" ht="12.75">
      <c r="B37" s="284">
        <v>3417</v>
      </c>
      <c r="C37" s="449" t="s">
        <v>1844</v>
      </c>
      <c r="D37" s="449"/>
      <c r="E37" s="449"/>
      <c r="F37" s="449"/>
      <c r="G37" s="449"/>
      <c r="H37" s="449"/>
      <c r="I37" s="142">
        <v>19</v>
      </c>
      <c r="J37" s="80"/>
      <c r="K37" s="80"/>
      <c r="L37" s="79" t="str">
        <f t="shared" si="0"/>
        <v>-</v>
      </c>
    </row>
    <row r="38" spans="2:12" ht="12.75">
      <c r="B38" s="284">
        <v>3418</v>
      </c>
      <c r="C38" s="386" t="s">
        <v>1845</v>
      </c>
      <c r="D38" s="386"/>
      <c r="E38" s="386"/>
      <c r="F38" s="386"/>
      <c r="G38" s="386"/>
      <c r="H38" s="386"/>
      <c r="I38" s="142">
        <v>20</v>
      </c>
      <c r="J38" s="80"/>
      <c r="K38" s="80"/>
      <c r="L38" s="79" t="str">
        <f t="shared" si="0"/>
        <v>-</v>
      </c>
    </row>
    <row r="39" spans="2:12" ht="12.75">
      <c r="B39" s="284">
        <v>342</v>
      </c>
      <c r="C39" s="386" t="s">
        <v>760</v>
      </c>
      <c r="D39" s="386"/>
      <c r="E39" s="386"/>
      <c r="F39" s="386"/>
      <c r="G39" s="386"/>
      <c r="H39" s="386"/>
      <c r="I39" s="142">
        <v>21</v>
      </c>
      <c r="J39" s="273">
        <f>J40+J41</f>
        <v>0</v>
      </c>
      <c r="K39" s="273">
        <f>K40+K41</f>
        <v>0</v>
      </c>
      <c r="L39" s="79" t="str">
        <f t="shared" si="0"/>
        <v>-</v>
      </c>
    </row>
    <row r="40" spans="2:12" ht="12.75">
      <c r="B40" s="284">
        <v>3421</v>
      </c>
      <c r="C40" s="386" t="s">
        <v>1846</v>
      </c>
      <c r="D40" s="386"/>
      <c r="E40" s="386"/>
      <c r="F40" s="386"/>
      <c r="G40" s="386"/>
      <c r="H40" s="386"/>
      <c r="I40" s="142">
        <v>22</v>
      </c>
      <c r="J40" s="80"/>
      <c r="K40" s="80"/>
      <c r="L40" s="79" t="str">
        <f t="shared" si="0"/>
        <v>-</v>
      </c>
    </row>
    <row r="41" spans="2:12" ht="12.75">
      <c r="B41" s="284">
        <v>3422</v>
      </c>
      <c r="C41" s="386" t="s">
        <v>1847</v>
      </c>
      <c r="D41" s="386"/>
      <c r="E41" s="386"/>
      <c r="F41" s="386"/>
      <c r="G41" s="386"/>
      <c r="H41" s="386"/>
      <c r="I41" s="142">
        <v>23</v>
      </c>
      <c r="J41" s="80"/>
      <c r="K41" s="80"/>
      <c r="L41" s="79" t="str">
        <f t="shared" si="0"/>
        <v>-</v>
      </c>
    </row>
    <row r="42" spans="2:12" ht="12.75" customHeight="1">
      <c r="B42" s="284">
        <v>35</v>
      </c>
      <c r="C42" s="444" t="s">
        <v>2113</v>
      </c>
      <c r="D42" s="440"/>
      <c r="E42" s="440"/>
      <c r="F42" s="440"/>
      <c r="G42" s="440"/>
      <c r="H42" s="441"/>
      <c r="I42" s="142">
        <v>24</v>
      </c>
      <c r="J42" s="273">
        <f>J43+J48+J51+J54+J55</f>
        <v>0</v>
      </c>
      <c r="K42" s="273">
        <f>K43+K48+K51+K54+K55</f>
        <v>0</v>
      </c>
      <c r="L42" s="79" t="str">
        <f t="shared" si="0"/>
        <v>-</v>
      </c>
    </row>
    <row r="43" spans="2:12" ht="12.75" customHeight="1">
      <c r="B43" s="284">
        <v>351</v>
      </c>
      <c r="C43" s="382" t="s">
        <v>2105</v>
      </c>
      <c r="D43" s="382"/>
      <c r="E43" s="382"/>
      <c r="F43" s="382"/>
      <c r="G43" s="382"/>
      <c r="H43" s="382"/>
      <c r="I43" s="142">
        <v>25</v>
      </c>
      <c r="J43" s="273">
        <f>SUM(J44:J47)</f>
        <v>0</v>
      </c>
      <c r="K43" s="273">
        <f>SUM(K44:K47)</f>
        <v>0</v>
      </c>
      <c r="L43" s="79" t="str">
        <f t="shared" si="0"/>
        <v>-</v>
      </c>
    </row>
    <row r="44" spans="2:12" ht="12.75">
      <c r="B44" s="284">
        <v>3511</v>
      </c>
      <c r="C44" s="386" t="s">
        <v>1848</v>
      </c>
      <c r="D44" s="386"/>
      <c r="E44" s="386"/>
      <c r="F44" s="386"/>
      <c r="G44" s="386"/>
      <c r="H44" s="386"/>
      <c r="I44" s="142">
        <v>26</v>
      </c>
      <c r="J44" s="80"/>
      <c r="K44" s="80"/>
      <c r="L44" s="79" t="str">
        <f t="shared" si="0"/>
        <v>-</v>
      </c>
    </row>
    <row r="45" spans="2:12" ht="12.75">
      <c r="B45" s="284">
        <v>3512</v>
      </c>
      <c r="C45" s="386" t="s">
        <v>1849</v>
      </c>
      <c r="D45" s="386"/>
      <c r="E45" s="386"/>
      <c r="F45" s="386"/>
      <c r="G45" s="386"/>
      <c r="H45" s="386"/>
      <c r="I45" s="142">
        <v>27</v>
      </c>
      <c r="J45" s="80"/>
      <c r="K45" s="80"/>
      <c r="L45" s="79" t="str">
        <f t="shared" si="0"/>
        <v>-</v>
      </c>
    </row>
    <row r="46" spans="2:12" ht="12.75" customHeight="1">
      <c r="B46" s="284">
        <v>3513</v>
      </c>
      <c r="C46" s="382" t="s">
        <v>2101</v>
      </c>
      <c r="D46" s="382"/>
      <c r="E46" s="382"/>
      <c r="F46" s="382"/>
      <c r="G46" s="382"/>
      <c r="H46" s="382"/>
      <c r="I46" s="142">
        <v>28</v>
      </c>
      <c r="J46" s="80"/>
      <c r="K46" s="80"/>
      <c r="L46" s="79" t="str">
        <f>IF(J46&gt;0,IF(K46/J46&gt;=100,"&gt;&gt;100",K46/J46*100),"-")</f>
        <v>-</v>
      </c>
    </row>
    <row r="47" spans="2:12" ht="24.75" customHeight="1">
      <c r="B47" s="284">
        <v>3514</v>
      </c>
      <c r="C47" s="382" t="s">
        <v>2102</v>
      </c>
      <c r="D47" s="382"/>
      <c r="E47" s="382"/>
      <c r="F47" s="382"/>
      <c r="G47" s="382"/>
      <c r="H47" s="382"/>
      <c r="I47" s="142">
        <v>29</v>
      </c>
      <c r="J47" s="80"/>
      <c r="K47" s="80"/>
      <c r="L47" s="79" t="str">
        <f>IF(J47&gt;0,IF(K47/J47&gt;=100,"&gt;&gt;100",K47/J47*100),"-")</f>
        <v>-</v>
      </c>
    </row>
    <row r="48" spans="2:12" ht="12.75" customHeight="1">
      <c r="B48" s="284">
        <v>352</v>
      </c>
      <c r="C48" s="447" t="s">
        <v>2104</v>
      </c>
      <c r="D48" s="447"/>
      <c r="E48" s="447"/>
      <c r="F48" s="447"/>
      <c r="G48" s="447"/>
      <c r="H48" s="447"/>
      <c r="I48" s="142">
        <v>30</v>
      </c>
      <c r="J48" s="273">
        <f>J49+J50</f>
        <v>0</v>
      </c>
      <c r="K48" s="273">
        <f>K49+K50</f>
        <v>0</v>
      </c>
      <c r="L48" s="79" t="str">
        <f t="shared" si="0"/>
        <v>-</v>
      </c>
    </row>
    <row r="49" spans="2:12" ht="12.75">
      <c r="B49" s="284">
        <v>3521</v>
      </c>
      <c r="C49" s="382" t="s">
        <v>665</v>
      </c>
      <c r="D49" s="382"/>
      <c r="E49" s="382"/>
      <c r="F49" s="382"/>
      <c r="G49" s="382"/>
      <c r="H49" s="382"/>
      <c r="I49" s="142">
        <v>31</v>
      </c>
      <c r="J49" s="80"/>
      <c r="K49" s="80"/>
      <c r="L49" s="79" t="str">
        <f>IF(J49&gt;0,IF(K49/J49&gt;=100,"&gt;&gt;100",K49/J49*100),"-")</f>
        <v>-</v>
      </c>
    </row>
    <row r="50" spans="2:12" ht="12.75">
      <c r="B50" s="284">
        <v>3522</v>
      </c>
      <c r="C50" s="382" t="s">
        <v>2103</v>
      </c>
      <c r="D50" s="382"/>
      <c r="E50" s="382"/>
      <c r="F50" s="382"/>
      <c r="G50" s="382"/>
      <c r="H50" s="382"/>
      <c r="I50" s="142">
        <v>32</v>
      </c>
      <c r="J50" s="80"/>
      <c r="K50" s="80"/>
      <c r="L50" s="79" t="str">
        <f>IF(J50&gt;0,IF(K50/J50&gt;=100,"&gt;&gt;100",K50/J50*100),"-")</f>
        <v>-</v>
      </c>
    </row>
    <row r="51" spans="2:12" ht="12.75" customHeight="1">
      <c r="B51" s="284">
        <v>353</v>
      </c>
      <c r="C51" s="382" t="s">
        <v>2106</v>
      </c>
      <c r="D51" s="382"/>
      <c r="E51" s="382"/>
      <c r="F51" s="382"/>
      <c r="G51" s="382"/>
      <c r="H51" s="382"/>
      <c r="I51" s="142">
        <v>33</v>
      </c>
      <c r="J51" s="273">
        <f>J52+J53</f>
        <v>0</v>
      </c>
      <c r="K51" s="273">
        <f>K52+K53</f>
        <v>0</v>
      </c>
      <c r="L51" s="79" t="str">
        <f t="shared" si="0"/>
        <v>-</v>
      </c>
    </row>
    <row r="52" spans="2:12" ht="12.75" customHeight="1">
      <c r="B52" s="284">
        <v>3531</v>
      </c>
      <c r="C52" s="382" t="s">
        <v>2680</v>
      </c>
      <c r="D52" s="382"/>
      <c r="E52" s="382"/>
      <c r="F52" s="382"/>
      <c r="G52" s="382"/>
      <c r="H52" s="382"/>
      <c r="I52" s="142">
        <v>34</v>
      </c>
      <c r="J52" s="80"/>
      <c r="K52" s="80"/>
      <c r="L52" s="79" t="str">
        <f t="shared" si="0"/>
        <v>-</v>
      </c>
    </row>
    <row r="53" spans="2:12" ht="12.75" customHeight="1">
      <c r="B53" s="284">
        <v>3532</v>
      </c>
      <c r="C53" s="382" t="s">
        <v>2107</v>
      </c>
      <c r="D53" s="382"/>
      <c r="E53" s="382"/>
      <c r="F53" s="382"/>
      <c r="G53" s="382"/>
      <c r="H53" s="382"/>
      <c r="I53" s="142">
        <v>35</v>
      </c>
      <c r="J53" s="80"/>
      <c r="K53" s="80"/>
      <c r="L53" s="79" t="str">
        <f t="shared" si="0"/>
        <v>-</v>
      </c>
    </row>
    <row r="54" spans="2:12" ht="12.75">
      <c r="B54" s="284">
        <v>354</v>
      </c>
      <c r="C54" s="386" t="s">
        <v>2681</v>
      </c>
      <c r="D54" s="386"/>
      <c r="E54" s="386"/>
      <c r="F54" s="386"/>
      <c r="G54" s="386"/>
      <c r="H54" s="386"/>
      <c r="I54" s="142">
        <v>36</v>
      </c>
      <c r="J54" s="80"/>
      <c r="K54" s="80"/>
      <c r="L54" s="79" t="str">
        <f t="shared" si="0"/>
        <v>-</v>
      </c>
    </row>
    <row r="55" spans="2:12" ht="12.75" customHeight="1">
      <c r="B55" s="284">
        <v>355</v>
      </c>
      <c r="C55" s="382" t="s">
        <v>2108</v>
      </c>
      <c r="D55" s="382"/>
      <c r="E55" s="382"/>
      <c r="F55" s="382"/>
      <c r="G55" s="382"/>
      <c r="H55" s="382"/>
      <c r="I55" s="142">
        <v>37</v>
      </c>
      <c r="J55" s="273">
        <f>J56+J57</f>
        <v>0</v>
      </c>
      <c r="K55" s="273">
        <f>K56+K57</f>
        <v>0</v>
      </c>
      <c r="L55" s="79" t="str">
        <f t="shared" si="0"/>
        <v>-</v>
      </c>
    </row>
    <row r="56" spans="2:12" ht="12.75" customHeight="1">
      <c r="B56" s="284">
        <v>3551</v>
      </c>
      <c r="C56" s="382" t="s">
        <v>2682</v>
      </c>
      <c r="D56" s="382"/>
      <c r="E56" s="382"/>
      <c r="F56" s="382"/>
      <c r="G56" s="382"/>
      <c r="H56" s="382"/>
      <c r="I56" s="142">
        <v>38</v>
      </c>
      <c r="J56" s="80"/>
      <c r="K56" s="80"/>
      <c r="L56" s="79" t="str">
        <f>IF(J56&gt;0,IF(K56/J56&gt;=100,"&gt;&gt;100",K56/J56*100),"-")</f>
        <v>-</v>
      </c>
    </row>
    <row r="57" spans="2:12" ht="12.75" customHeight="1">
      <c r="B57" s="284">
        <v>3552</v>
      </c>
      <c r="C57" s="382" t="s">
        <v>2109</v>
      </c>
      <c r="D57" s="382"/>
      <c r="E57" s="382"/>
      <c r="F57" s="382"/>
      <c r="G57" s="382"/>
      <c r="H57" s="382"/>
      <c r="I57" s="142">
        <v>39</v>
      </c>
      <c r="J57" s="80"/>
      <c r="K57" s="80"/>
      <c r="L57" s="79" t="str">
        <f>IF(J57&gt;0,IF(K57/J57&gt;=100,"&gt;&gt;100",K57/J57*100),"-")</f>
        <v>-</v>
      </c>
    </row>
    <row r="58" spans="2:12" ht="12.75" customHeight="1">
      <c r="B58" s="284">
        <v>36</v>
      </c>
      <c r="C58" s="444" t="s">
        <v>2114</v>
      </c>
      <c r="D58" s="440"/>
      <c r="E58" s="440"/>
      <c r="F58" s="440"/>
      <c r="G58" s="440"/>
      <c r="H58" s="441"/>
      <c r="I58" s="142">
        <v>40</v>
      </c>
      <c r="J58" s="273">
        <f>J59+J62+J63</f>
        <v>0</v>
      </c>
      <c r="K58" s="273">
        <f>K59+K62+K63</f>
        <v>0</v>
      </c>
      <c r="L58" s="79" t="str">
        <f t="shared" si="0"/>
        <v>-</v>
      </c>
    </row>
    <row r="59" spans="2:12" ht="12.75" customHeight="1">
      <c r="B59" s="284">
        <v>361</v>
      </c>
      <c r="C59" s="444" t="s">
        <v>2115</v>
      </c>
      <c r="D59" s="440"/>
      <c r="E59" s="440"/>
      <c r="F59" s="440"/>
      <c r="G59" s="440"/>
      <c r="H59" s="441"/>
      <c r="I59" s="142">
        <v>41</v>
      </c>
      <c r="J59" s="273">
        <f>J60+J61</f>
        <v>0</v>
      </c>
      <c r="K59" s="273">
        <f>K60+K61</f>
        <v>0</v>
      </c>
      <c r="L59" s="79" t="str">
        <f t="shared" si="0"/>
        <v>-</v>
      </c>
    </row>
    <row r="60" spans="2:12" ht="12.75">
      <c r="B60" s="284">
        <v>3611</v>
      </c>
      <c r="C60" s="386" t="s">
        <v>1850</v>
      </c>
      <c r="D60" s="386"/>
      <c r="E60" s="386"/>
      <c r="F60" s="386"/>
      <c r="G60" s="386"/>
      <c r="H60" s="386"/>
      <c r="I60" s="142">
        <v>42</v>
      </c>
      <c r="J60" s="80"/>
      <c r="K60" s="80"/>
      <c r="L60" s="79" t="str">
        <f t="shared" si="0"/>
        <v>-</v>
      </c>
    </row>
    <row r="61" spans="2:12" ht="12.75">
      <c r="B61" s="284">
        <v>3612</v>
      </c>
      <c r="C61" s="386" t="s">
        <v>1851</v>
      </c>
      <c r="D61" s="386"/>
      <c r="E61" s="386"/>
      <c r="F61" s="386"/>
      <c r="G61" s="386"/>
      <c r="H61" s="386"/>
      <c r="I61" s="142">
        <v>43</v>
      </c>
      <c r="J61" s="80"/>
      <c r="K61" s="80"/>
      <c r="L61" s="79" t="str">
        <f t="shared" si="0"/>
        <v>-</v>
      </c>
    </row>
    <row r="62" spans="2:12" ht="12.75">
      <c r="B62" s="284">
        <v>362</v>
      </c>
      <c r="C62" s="386" t="s">
        <v>2683</v>
      </c>
      <c r="D62" s="386"/>
      <c r="E62" s="386"/>
      <c r="F62" s="386"/>
      <c r="G62" s="386"/>
      <c r="H62" s="386"/>
      <c r="I62" s="142">
        <v>44</v>
      </c>
      <c r="J62" s="80"/>
      <c r="K62" s="80"/>
      <c r="L62" s="79" t="str">
        <f t="shared" si="0"/>
        <v>-</v>
      </c>
    </row>
    <row r="63" spans="2:12" ht="12.75" customHeight="1">
      <c r="B63" s="284">
        <v>363</v>
      </c>
      <c r="C63" s="444" t="s">
        <v>2116</v>
      </c>
      <c r="D63" s="440"/>
      <c r="E63" s="440"/>
      <c r="F63" s="440"/>
      <c r="G63" s="440"/>
      <c r="H63" s="441"/>
      <c r="I63" s="142">
        <v>45</v>
      </c>
      <c r="J63" s="273">
        <f>SUM(J64:J66)</f>
        <v>0</v>
      </c>
      <c r="K63" s="273">
        <f>SUM(K64:K66)</f>
        <v>0</v>
      </c>
      <c r="L63" s="79" t="str">
        <f t="shared" si="0"/>
        <v>-</v>
      </c>
    </row>
    <row r="64" spans="2:12" ht="12.75">
      <c r="B64" s="284">
        <v>3631</v>
      </c>
      <c r="C64" s="386" t="s">
        <v>1852</v>
      </c>
      <c r="D64" s="386"/>
      <c r="E64" s="386"/>
      <c r="F64" s="386"/>
      <c r="G64" s="386"/>
      <c r="H64" s="386"/>
      <c r="I64" s="142">
        <v>46</v>
      </c>
      <c r="J64" s="80"/>
      <c r="K64" s="80"/>
      <c r="L64" s="79" t="str">
        <f t="shared" si="0"/>
        <v>-</v>
      </c>
    </row>
    <row r="65" spans="2:12" ht="12.75">
      <c r="B65" s="284">
        <v>3632</v>
      </c>
      <c r="C65" s="386" t="s">
        <v>1398</v>
      </c>
      <c r="D65" s="386"/>
      <c r="E65" s="386"/>
      <c r="F65" s="386"/>
      <c r="G65" s="386"/>
      <c r="H65" s="386"/>
      <c r="I65" s="142">
        <v>47</v>
      </c>
      <c r="J65" s="80"/>
      <c r="K65" s="80"/>
      <c r="L65" s="79" t="str">
        <f t="shared" si="0"/>
        <v>-</v>
      </c>
    </row>
    <row r="66" spans="2:12" ht="12.75">
      <c r="B66" s="284">
        <v>3633</v>
      </c>
      <c r="C66" s="386" t="s">
        <v>1399</v>
      </c>
      <c r="D66" s="386"/>
      <c r="E66" s="386"/>
      <c r="F66" s="386"/>
      <c r="G66" s="386"/>
      <c r="H66" s="386"/>
      <c r="I66" s="142">
        <v>48</v>
      </c>
      <c r="J66" s="80"/>
      <c r="K66" s="80"/>
      <c r="L66" s="79" t="str">
        <f t="shared" si="0"/>
        <v>-</v>
      </c>
    </row>
    <row r="67" spans="2:12" ht="12.75" customHeight="1">
      <c r="B67" s="284">
        <v>37</v>
      </c>
      <c r="C67" s="383" t="s">
        <v>2117</v>
      </c>
      <c r="D67" s="384"/>
      <c r="E67" s="384"/>
      <c r="F67" s="384"/>
      <c r="G67" s="384"/>
      <c r="H67" s="385"/>
      <c r="I67" s="142">
        <v>49</v>
      </c>
      <c r="J67" s="273">
        <f>SUM(J68:J71)</f>
        <v>0</v>
      </c>
      <c r="K67" s="273">
        <f>SUM(K68:K71)</f>
        <v>0</v>
      </c>
      <c r="L67" s="79" t="str">
        <f t="shared" si="0"/>
        <v>-</v>
      </c>
    </row>
    <row r="68" spans="2:12" ht="12.75">
      <c r="B68" s="284">
        <v>3711</v>
      </c>
      <c r="C68" s="386" t="s">
        <v>339</v>
      </c>
      <c r="D68" s="386"/>
      <c r="E68" s="386"/>
      <c r="F68" s="386"/>
      <c r="G68" s="386"/>
      <c r="H68" s="386"/>
      <c r="I68" s="142">
        <v>50</v>
      </c>
      <c r="J68" s="80"/>
      <c r="K68" s="80"/>
      <c r="L68" s="79" t="str">
        <f t="shared" si="0"/>
        <v>-</v>
      </c>
    </row>
    <row r="69" spans="2:12" ht="12.75">
      <c r="B69" s="284">
        <v>3712</v>
      </c>
      <c r="C69" s="386" t="s">
        <v>340</v>
      </c>
      <c r="D69" s="386"/>
      <c r="E69" s="386"/>
      <c r="F69" s="386"/>
      <c r="G69" s="386"/>
      <c r="H69" s="386"/>
      <c r="I69" s="142">
        <v>51</v>
      </c>
      <c r="J69" s="80"/>
      <c r="K69" s="80"/>
      <c r="L69" s="79" t="str">
        <f t="shared" si="0"/>
        <v>-</v>
      </c>
    </row>
    <row r="70" spans="2:12" ht="12.75" customHeight="1">
      <c r="B70" s="284">
        <v>3713</v>
      </c>
      <c r="C70" s="383" t="s">
        <v>2111</v>
      </c>
      <c r="D70" s="384"/>
      <c r="E70" s="384"/>
      <c r="F70" s="384"/>
      <c r="G70" s="384"/>
      <c r="H70" s="385"/>
      <c r="I70" s="142">
        <v>52</v>
      </c>
      <c r="J70" s="80"/>
      <c r="K70" s="80"/>
      <c r="L70" s="79" t="str">
        <f>IF(J70&gt;0,IF(K70/J70&gt;=100,"&gt;&gt;100",K70/J70*100),"-")</f>
        <v>-</v>
      </c>
    </row>
    <row r="71" spans="2:12" ht="12.75" customHeight="1">
      <c r="B71" s="285">
        <v>3714</v>
      </c>
      <c r="C71" s="383" t="s">
        <v>2110</v>
      </c>
      <c r="D71" s="384"/>
      <c r="E71" s="384"/>
      <c r="F71" s="384"/>
      <c r="G71" s="384"/>
      <c r="H71" s="385"/>
      <c r="I71" s="142">
        <v>53</v>
      </c>
      <c r="J71" s="81"/>
      <c r="K71" s="81"/>
      <c r="L71" s="82" t="str">
        <f>IF(J71&gt;0,IF(K71/J71&gt;=100,"&gt;&gt;100",K71/J71*100),"-")</f>
        <v>-</v>
      </c>
    </row>
    <row r="72" spans="2:12" ht="12.75">
      <c r="B72" s="437" t="s">
        <v>3056</v>
      </c>
      <c r="C72" s="438"/>
      <c r="D72" s="438"/>
      <c r="E72" s="438"/>
      <c r="F72" s="438"/>
      <c r="G72" s="438"/>
      <c r="H72" s="438"/>
      <c r="I72" s="438"/>
      <c r="J72" s="438"/>
      <c r="K72" s="438"/>
      <c r="L72" s="439"/>
    </row>
    <row r="73" spans="2:12" ht="12.75" customHeight="1">
      <c r="B73" s="139" t="s">
        <v>18</v>
      </c>
      <c r="C73" s="442" t="s">
        <v>2118</v>
      </c>
      <c r="D73" s="442"/>
      <c r="E73" s="442"/>
      <c r="F73" s="442"/>
      <c r="G73" s="442"/>
      <c r="H73" s="443"/>
      <c r="I73" s="140">
        <v>54</v>
      </c>
      <c r="J73" s="272">
        <f>J74+J86+J127+J128+J139+J147+J158</f>
        <v>0</v>
      </c>
      <c r="K73" s="272">
        <f>K74+K86+K127+K128+K139+K147+K158</f>
        <v>0</v>
      </c>
      <c r="L73" s="78" t="str">
        <f aca="true" t="shared" si="1" ref="L73:L99">IF(J73&gt;0,IF(K73/J73&gt;=100,"&gt;&gt;100",K73/J73*100),"-")</f>
        <v>-</v>
      </c>
    </row>
    <row r="74" spans="2:12" ht="12.75" customHeight="1">
      <c r="B74" s="141" t="s">
        <v>19</v>
      </c>
      <c r="C74" s="440" t="s">
        <v>2119</v>
      </c>
      <c r="D74" s="440"/>
      <c r="E74" s="440"/>
      <c r="F74" s="440"/>
      <c r="G74" s="440"/>
      <c r="H74" s="441"/>
      <c r="I74" s="142">
        <v>55</v>
      </c>
      <c r="J74" s="273">
        <f>J75+J80+J81</f>
        <v>0</v>
      </c>
      <c r="K74" s="273">
        <f>K75+K80+K81</f>
        <v>0</v>
      </c>
      <c r="L74" s="79" t="str">
        <f t="shared" si="1"/>
        <v>-</v>
      </c>
    </row>
    <row r="75" spans="2:12" ht="12.75" customHeight="1">
      <c r="B75" s="141">
        <v>411</v>
      </c>
      <c r="C75" s="440" t="s">
        <v>2120</v>
      </c>
      <c r="D75" s="440"/>
      <c r="E75" s="440"/>
      <c r="F75" s="440"/>
      <c r="G75" s="440"/>
      <c r="H75" s="441"/>
      <c r="I75" s="142">
        <v>56</v>
      </c>
      <c r="J75" s="273">
        <f>SUM(J76:J79)</f>
        <v>0</v>
      </c>
      <c r="K75" s="273">
        <f>SUM(K76:K79)</f>
        <v>0</v>
      </c>
      <c r="L75" s="79" t="str">
        <f t="shared" si="1"/>
        <v>-</v>
      </c>
    </row>
    <row r="76" spans="2:12" ht="12.75">
      <c r="B76" s="141">
        <v>4111</v>
      </c>
      <c r="C76" s="378" t="s">
        <v>1400</v>
      </c>
      <c r="D76" s="378"/>
      <c r="E76" s="378"/>
      <c r="F76" s="378"/>
      <c r="G76" s="378"/>
      <c r="H76" s="378"/>
      <c r="I76" s="142">
        <v>57</v>
      </c>
      <c r="J76" s="80"/>
      <c r="K76" s="80"/>
      <c r="L76" s="79" t="str">
        <f t="shared" si="1"/>
        <v>-</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2684</v>
      </c>
      <c r="D80" s="378"/>
      <c r="E80" s="378"/>
      <c r="F80" s="378"/>
      <c r="G80" s="378"/>
      <c r="H80" s="378"/>
      <c r="I80" s="142">
        <v>61</v>
      </c>
      <c r="J80" s="80"/>
      <c r="K80" s="80"/>
      <c r="L80" s="79" t="str">
        <f t="shared" si="1"/>
        <v>-</v>
      </c>
    </row>
    <row r="81" spans="2:12" ht="12.75" customHeight="1">
      <c r="B81" s="141">
        <v>413</v>
      </c>
      <c r="C81" s="440" t="s">
        <v>2121</v>
      </c>
      <c r="D81" s="440"/>
      <c r="E81" s="440"/>
      <c r="F81" s="440"/>
      <c r="G81" s="440"/>
      <c r="H81" s="441"/>
      <c r="I81" s="142">
        <v>62</v>
      </c>
      <c r="J81" s="273">
        <f>SUM(J82:J85)</f>
        <v>0</v>
      </c>
      <c r="K81" s="273">
        <f>SUM(K82:K85)</f>
        <v>0</v>
      </c>
      <c r="L81" s="79" t="str">
        <f t="shared" si="1"/>
        <v>-</v>
      </c>
    </row>
    <row r="82" spans="2:12" ht="12.75">
      <c r="B82" s="141">
        <v>4131</v>
      </c>
      <c r="C82" s="378" t="s">
        <v>1404</v>
      </c>
      <c r="D82" s="378"/>
      <c r="E82" s="378"/>
      <c r="F82" s="378"/>
      <c r="G82" s="378"/>
      <c r="H82" s="378"/>
      <c r="I82" s="142">
        <v>63</v>
      </c>
      <c r="J82" s="80"/>
      <c r="K82" s="80"/>
      <c r="L82" s="79" t="str">
        <f t="shared" si="1"/>
        <v>-</v>
      </c>
    </row>
    <row r="83" spans="2:12" ht="12.75">
      <c r="B83" s="141">
        <v>4132</v>
      </c>
      <c r="C83" s="378" t="s">
        <v>1405</v>
      </c>
      <c r="D83" s="378"/>
      <c r="E83" s="378"/>
      <c r="F83" s="378"/>
      <c r="G83" s="378"/>
      <c r="H83" s="378"/>
      <c r="I83" s="142">
        <v>64</v>
      </c>
      <c r="J83" s="80"/>
      <c r="K83" s="80"/>
      <c r="L83" s="79" t="str">
        <f t="shared" si="1"/>
        <v>-</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440" t="s">
        <v>2122</v>
      </c>
      <c r="D86" s="440"/>
      <c r="E86" s="440"/>
      <c r="F86" s="440"/>
      <c r="G86" s="440"/>
      <c r="H86" s="441"/>
      <c r="I86" s="142">
        <v>67</v>
      </c>
      <c r="J86" s="273">
        <f>J87+J91+J96+J101+J106+J116+J121</f>
        <v>0</v>
      </c>
      <c r="K86" s="273">
        <f>K87+K91+K96+K101+K106+K116+K121</f>
        <v>0</v>
      </c>
      <c r="L86" s="79" t="str">
        <f t="shared" si="1"/>
        <v>-</v>
      </c>
    </row>
    <row r="87" spans="2:12" ht="12.75" customHeight="1">
      <c r="B87" s="141">
        <v>421</v>
      </c>
      <c r="C87" s="440" t="s">
        <v>2123</v>
      </c>
      <c r="D87" s="440"/>
      <c r="E87" s="440"/>
      <c r="F87" s="440"/>
      <c r="G87" s="440"/>
      <c r="H87" s="441"/>
      <c r="I87" s="142">
        <v>68</v>
      </c>
      <c r="J87" s="273">
        <f>SUM(J88:J90)</f>
        <v>0</v>
      </c>
      <c r="K87" s="273">
        <f>SUM(K88:K90)</f>
        <v>0</v>
      </c>
      <c r="L87" s="79" t="str">
        <f t="shared" si="1"/>
        <v>-</v>
      </c>
    </row>
    <row r="88" spans="2:12" ht="12.75">
      <c r="B88" s="141">
        <v>4211</v>
      </c>
      <c r="C88" s="378" t="s">
        <v>20</v>
      </c>
      <c r="D88" s="378"/>
      <c r="E88" s="378"/>
      <c r="F88" s="378"/>
      <c r="G88" s="378"/>
      <c r="H88" s="378"/>
      <c r="I88" s="142">
        <v>69</v>
      </c>
      <c r="J88" s="80"/>
      <c r="K88" s="80"/>
      <c r="L88" s="79" t="str">
        <f t="shared" si="1"/>
        <v>-</v>
      </c>
    </row>
    <row r="89" spans="2:12" ht="12.75">
      <c r="B89" s="141">
        <v>4212</v>
      </c>
      <c r="C89" s="378" t="s">
        <v>3041</v>
      </c>
      <c r="D89" s="378"/>
      <c r="E89" s="378"/>
      <c r="F89" s="378"/>
      <c r="G89" s="378"/>
      <c r="H89" s="378"/>
      <c r="I89" s="142">
        <v>70</v>
      </c>
      <c r="J89" s="80"/>
      <c r="K89" s="80"/>
      <c r="L89" s="79" t="str">
        <f t="shared" si="1"/>
        <v>-</v>
      </c>
    </row>
    <row r="90" spans="2:12" ht="12.75">
      <c r="B90" s="141">
        <v>4213</v>
      </c>
      <c r="C90" s="378" t="s">
        <v>2685</v>
      </c>
      <c r="D90" s="378"/>
      <c r="E90" s="378"/>
      <c r="F90" s="378"/>
      <c r="G90" s="378"/>
      <c r="H90" s="378"/>
      <c r="I90" s="142">
        <v>71</v>
      </c>
      <c r="J90" s="80"/>
      <c r="K90" s="80"/>
      <c r="L90" s="79" t="str">
        <f t="shared" si="1"/>
        <v>-</v>
      </c>
    </row>
    <row r="91" spans="2:12" ht="12.75">
      <c r="B91" s="141">
        <v>422</v>
      </c>
      <c r="C91" s="379" t="s">
        <v>2124</v>
      </c>
      <c r="D91" s="380"/>
      <c r="E91" s="380"/>
      <c r="F91" s="380"/>
      <c r="G91" s="380"/>
      <c r="H91" s="381"/>
      <c r="I91" s="142">
        <v>72</v>
      </c>
      <c r="J91" s="273">
        <f>SUM(J92:J95)</f>
        <v>0</v>
      </c>
      <c r="K91" s="273">
        <f>SUM(K92:K95)</f>
        <v>0</v>
      </c>
      <c r="L91" s="79" t="str">
        <f t="shared" si="1"/>
        <v>-</v>
      </c>
    </row>
    <row r="92" spans="2:12" ht="12.75">
      <c r="B92" s="141">
        <v>4221</v>
      </c>
      <c r="C92" s="378" t="s">
        <v>2686</v>
      </c>
      <c r="D92" s="378"/>
      <c r="E92" s="378"/>
      <c r="F92" s="378"/>
      <c r="G92" s="378"/>
      <c r="H92" s="378"/>
      <c r="I92" s="142">
        <v>73</v>
      </c>
      <c r="J92" s="80"/>
      <c r="K92" s="80"/>
      <c r="L92" s="79" t="str">
        <f t="shared" si="1"/>
        <v>-</v>
      </c>
    </row>
    <row r="93" spans="2:12" ht="12.75">
      <c r="B93" s="141">
        <v>4222</v>
      </c>
      <c r="C93" s="378" t="s">
        <v>2687</v>
      </c>
      <c r="D93" s="378"/>
      <c r="E93" s="378"/>
      <c r="F93" s="378"/>
      <c r="G93" s="378"/>
      <c r="H93" s="378"/>
      <c r="I93" s="142">
        <v>74</v>
      </c>
      <c r="J93" s="80"/>
      <c r="K93" s="80"/>
      <c r="L93" s="79" t="str">
        <f t="shared" si="1"/>
        <v>-</v>
      </c>
    </row>
    <row r="94" spans="2:12" ht="12.75">
      <c r="B94" s="141">
        <v>4223</v>
      </c>
      <c r="C94" s="378" t="s">
        <v>2688</v>
      </c>
      <c r="D94" s="378"/>
      <c r="E94" s="378"/>
      <c r="F94" s="378"/>
      <c r="G94" s="378"/>
      <c r="H94" s="378"/>
      <c r="I94" s="142">
        <v>75</v>
      </c>
      <c r="J94" s="80"/>
      <c r="K94" s="80"/>
      <c r="L94" s="79" t="str">
        <f t="shared" si="1"/>
        <v>-</v>
      </c>
    </row>
    <row r="95" spans="2:12" ht="12.75">
      <c r="B95" s="141">
        <v>4224</v>
      </c>
      <c r="C95" s="378" t="s">
        <v>2689</v>
      </c>
      <c r="D95" s="378"/>
      <c r="E95" s="378"/>
      <c r="F95" s="378"/>
      <c r="G95" s="378"/>
      <c r="H95" s="378"/>
      <c r="I95" s="142">
        <v>76</v>
      </c>
      <c r="J95" s="80"/>
      <c r="K95" s="80"/>
      <c r="L95" s="79" t="str">
        <f t="shared" si="1"/>
        <v>-</v>
      </c>
    </row>
    <row r="96" spans="2:12" ht="12.75" customHeight="1">
      <c r="B96" s="141">
        <v>423</v>
      </c>
      <c r="C96" s="378" t="s">
        <v>2125</v>
      </c>
      <c r="D96" s="378"/>
      <c r="E96" s="378"/>
      <c r="F96" s="378"/>
      <c r="G96" s="378"/>
      <c r="H96" s="378"/>
      <c r="I96" s="142">
        <v>77</v>
      </c>
      <c r="J96" s="273">
        <f>SUM(J97:J100)</f>
        <v>0</v>
      </c>
      <c r="K96" s="273">
        <f>SUM(K97:K100)</f>
        <v>0</v>
      </c>
      <c r="L96" s="79" t="str">
        <f t="shared" si="1"/>
        <v>-</v>
      </c>
    </row>
    <row r="97" spans="2:12" ht="12.75">
      <c r="B97" s="141">
        <v>4231</v>
      </c>
      <c r="C97" s="378" t="s">
        <v>2690</v>
      </c>
      <c r="D97" s="378"/>
      <c r="E97" s="378"/>
      <c r="F97" s="378"/>
      <c r="G97" s="378"/>
      <c r="H97" s="378"/>
      <c r="I97" s="142">
        <v>78</v>
      </c>
      <c r="J97" s="80"/>
      <c r="K97" s="80"/>
      <c r="L97" s="79" t="str">
        <f t="shared" si="1"/>
        <v>-</v>
      </c>
    </row>
    <row r="98" spans="2:12" ht="12.75">
      <c r="B98" s="141">
        <v>4232</v>
      </c>
      <c r="C98" s="378" t="s">
        <v>2687</v>
      </c>
      <c r="D98" s="378"/>
      <c r="E98" s="378"/>
      <c r="F98" s="378"/>
      <c r="G98" s="378"/>
      <c r="H98" s="378"/>
      <c r="I98" s="142">
        <v>79</v>
      </c>
      <c r="J98" s="80"/>
      <c r="K98" s="80"/>
      <c r="L98" s="79" t="str">
        <f t="shared" si="1"/>
        <v>-</v>
      </c>
    </row>
    <row r="99" spans="2:12" ht="12.75">
      <c r="B99" s="141">
        <v>4233</v>
      </c>
      <c r="C99" s="378" t="s">
        <v>2688</v>
      </c>
      <c r="D99" s="378"/>
      <c r="E99" s="378"/>
      <c r="F99" s="378"/>
      <c r="G99" s="378"/>
      <c r="H99" s="378"/>
      <c r="I99" s="142">
        <v>80</v>
      </c>
      <c r="J99" s="80"/>
      <c r="K99" s="80"/>
      <c r="L99" s="79" t="str">
        <f t="shared" si="1"/>
        <v>-</v>
      </c>
    </row>
    <row r="100" spans="2:12" ht="12.75">
      <c r="B100" s="141">
        <v>4234</v>
      </c>
      <c r="C100" s="378" t="s">
        <v>2689</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2126</v>
      </c>
      <c r="D101" s="378"/>
      <c r="E101" s="378"/>
      <c r="F101" s="378"/>
      <c r="G101" s="378"/>
      <c r="H101" s="378"/>
      <c r="I101" s="142">
        <v>82</v>
      </c>
      <c r="J101" s="273">
        <f>SUM(J102:J105)</f>
        <v>0</v>
      </c>
      <c r="K101" s="273">
        <f>SUM(K102:K105)</f>
        <v>0</v>
      </c>
      <c r="L101" s="79" t="str">
        <f t="shared" si="2"/>
        <v>-</v>
      </c>
    </row>
    <row r="102" spans="2:12" ht="12.75">
      <c r="B102" s="141">
        <v>4241</v>
      </c>
      <c r="C102" s="378" t="s">
        <v>2686</v>
      </c>
      <c r="D102" s="378"/>
      <c r="E102" s="378"/>
      <c r="F102" s="378"/>
      <c r="G102" s="378"/>
      <c r="H102" s="378"/>
      <c r="I102" s="142">
        <v>83</v>
      </c>
      <c r="J102" s="80"/>
      <c r="K102" s="80"/>
      <c r="L102" s="79" t="str">
        <f t="shared" si="2"/>
        <v>-</v>
      </c>
    </row>
    <row r="103" spans="2:12" ht="12.75">
      <c r="B103" s="141">
        <v>4242</v>
      </c>
      <c r="C103" s="378" t="s">
        <v>2687</v>
      </c>
      <c r="D103" s="378"/>
      <c r="E103" s="378"/>
      <c r="F103" s="378"/>
      <c r="G103" s="378"/>
      <c r="H103" s="378"/>
      <c r="I103" s="142">
        <v>84</v>
      </c>
      <c r="J103" s="80"/>
      <c r="K103" s="80"/>
      <c r="L103" s="79" t="str">
        <f t="shared" si="2"/>
        <v>-</v>
      </c>
    </row>
    <row r="104" spans="2:12" ht="12.75">
      <c r="B104" s="141">
        <v>4243</v>
      </c>
      <c r="C104" s="378" t="s">
        <v>2688</v>
      </c>
      <c r="D104" s="378"/>
      <c r="E104" s="378"/>
      <c r="F104" s="378"/>
      <c r="G104" s="378"/>
      <c r="H104" s="378"/>
      <c r="I104" s="142">
        <v>85</v>
      </c>
      <c r="J104" s="80"/>
      <c r="K104" s="80"/>
      <c r="L104" s="79" t="str">
        <f t="shared" si="2"/>
        <v>-</v>
      </c>
    </row>
    <row r="105" spans="2:12" ht="12.75">
      <c r="B105" s="141">
        <v>4244</v>
      </c>
      <c r="C105" s="378" t="s">
        <v>2691</v>
      </c>
      <c r="D105" s="378"/>
      <c r="E105" s="378"/>
      <c r="F105" s="378"/>
      <c r="G105" s="378"/>
      <c r="H105" s="378"/>
      <c r="I105" s="142">
        <v>86</v>
      </c>
      <c r="J105" s="80"/>
      <c r="K105" s="80"/>
      <c r="L105" s="79" t="str">
        <f t="shared" si="2"/>
        <v>-</v>
      </c>
    </row>
    <row r="106" spans="2:12" ht="12.75" customHeight="1">
      <c r="B106" s="141">
        <v>425</v>
      </c>
      <c r="C106" s="378" t="s">
        <v>2127</v>
      </c>
      <c r="D106" s="378"/>
      <c r="E106" s="378"/>
      <c r="F106" s="378"/>
      <c r="G106" s="378"/>
      <c r="H106" s="378"/>
      <c r="I106" s="142">
        <v>87</v>
      </c>
      <c r="J106" s="273">
        <f>SUM(J107:J115)</f>
        <v>0</v>
      </c>
      <c r="K106" s="273">
        <f>SUM(K107:K115)</f>
        <v>0</v>
      </c>
      <c r="L106" s="79" t="str">
        <f t="shared" si="2"/>
        <v>-</v>
      </c>
    </row>
    <row r="107" spans="2:12" ht="12.75">
      <c r="B107" s="141">
        <v>4251</v>
      </c>
      <c r="C107" s="378" t="s">
        <v>1406</v>
      </c>
      <c r="D107" s="378"/>
      <c r="E107" s="378"/>
      <c r="F107" s="378"/>
      <c r="G107" s="378"/>
      <c r="H107" s="378"/>
      <c r="I107" s="142">
        <v>88</v>
      </c>
      <c r="J107" s="80"/>
      <c r="K107" s="80"/>
      <c r="L107" s="79" t="str">
        <f t="shared" si="2"/>
        <v>-</v>
      </c>
    </row>
    <row r="108" spans="2:12" ht="12.75">
      <c r="B108" s="141">
        <v>4252</v>
      </c>
      <c r="C108" s="378" t="s">
        <v>1407</v>
      </c>
      <c r="D108" s="378"/>
      <c r="E108" s="378"/>
      <c r="F108" s="378"/>
      <c r="G108" s="378"/>
      <c r="H108" s="378"/>
      <c r="I108" s="142">
        <v>89</v>
      </c>
      <c r="J108" s="80"/>
      <c r="K108" s="80"/>
      <c r="L108" s="79" t="str">
        <f t="shared" si="2"/>
        <v>-</v>
      </c>
    </row>
    <row r="109" spans="2:12" ht="12.75">
      <c r="B109" s="141">
        <v>4253</v>
      </c>
      <c r="C109" s="378" t="s">
        <v>1408</v>
      </c>
      <c r="D109" s="378"/>
      <c r="E109" s="378"/>
      <c r="F109" s="378"/>
      <c r="G109" s="378"/>
      <c r="H109" s="378"/>
      <c r="I109" s="142">
        <v>90</v>
      </c>
      <c r="J109" s="80"/>
      <c r="K109" s="80"/>
      <c r="L109" s="79" t="str">
        <f t="shared" si="2"/>
        <v>-</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c r="K111" s="80"/>
      <c r="L111" s="79" t="str">
        <f t="shared" si="2"/>
        <v>-</v>
      </c>
    </row>
    <row r="112" spans="2:12" ht="12.75">
      <c r="B112" s="141">
        <v>4256</v>
      </c>
      <c r="C112" s="378" t="s">
        <v>2532</v>
      </c>
      <c r="D112" s="378"/>
      <c r="E112" s="378"/>
      <c r="F112" s="378"/>
      <c r="G112" s="378"/>
      <c r="H112" s="378"/>
      <c r="I112" s="142">
        <v>93</v>
      </c>
      <c r="J112" s="80"/>
      <c r="K112" s="80"/>
      <c r="L112" s="79" t="str">
        <f t="shared" si="2"/>
        <v>-</v>
      </c>
    </row>
    <row r="113" spans="2:12" ht="12.75">
      <c r="B113" s="141">
        <v>4257</v>
      </c>
      <c r="C113" s="378" t="s">
        <v>2731</v>
      </c>
      <c r="D113" s="378"/>
      <c r="E113" s="378"/>
      <c r="F113" s="378"/>
      <c r="G113" s="378"/>
      <c r="H113" s="378"/>
      <c r="I113" s="142">
        <v>94</v>
      </c>
      <c r="J113" s="80"/>
      <c r="K113" s="80"/>
      <c r="L113" s="79" t="str">
        <f t="shared" si="2"/>
        <v>-</v>
      </c>
    </row>
    <row r="114" spans="2:12" ht="12.75">
      <c r="B114" s="141">
        <v>4258</v>
      </c>
      <c r="C114" s="378" t="s">
        <v>2533</v>
      </c>
      <c r="D114" s="378"/>
      <c r="E114" s="378"/>
      <c r="F114" s="378"/>
      <c r="G114" s="378"/>
      <c r="H114" s="378"/>
      <c r="I114" s="142">
        <v>95</v>
      </c>
      <c r="J114" s="80"/>
      <c r="K114" s="80"/>
      <c r="L114" s="79" t="str">
        <f t="shared" si="2"/>
        <v>-</v>
      </c>
    </row>
    <row r="115" spans="2:12" ht="12.75">
      <c r="B115" s="141">
        <v>4259</v>
      </c>
      <c r="C115" s="378" t="s">
        <v>2534</v>
      </c>
      <c r="D115" s="378"/>
      <c r="E115" s="378"/>
      <c r="F115" s="378"/>
      <c r="G115" s="378"/>
      <c r="H115" s="378"/>
      <c r="I115" s="142">
        <v>96</v>
      </c>
      <c r="J115" s="80"/>
      <c r="K115" s="80"/>
      <c r="L115" s="79" t="str">
        <f t="shared" si="2"/>
        <v>-</v>
      </c>
    </row>
    <row r="116" spans="2:12" ht="12.75" customHeight="1">
      <c r="B116" s="141">
        <v>426</v>
      </c>
      <c r="C116" s="378" t="s">
        <v>2128</v>
      </c>
      <c r="D116" s="378"/>
      <c r="E116" s="378"/>
      <c r="F116" s="378"/>
      <c r="G116" s="378"/>
      <c r="H116" s="378"/>
      <c r="I116" s="142">
        <v>97</v>
      </c>
      <c r="J116" s="273">
        <f>SUM(J117:J120)</f>
        <v>0</v>
      </c>
      <c r="K116" s="273">
        <f>SUM(K117:K120)</f>
        <v>0</v>
      </c>
      <c r="L116" s="79" t="str">
        <f t="shared" si="2"/>
        <v>-</v>
      </c>
    </row>
    <row r="117" spans="2:12" ht="12.75">
      <c r="B117" s="141">
        <v>4261</v>
      </c>
      <c r="C117" s="378" t="s">
        <v>3042</v>
      </c>
      <c r="D117" s="378"/>
      <c r="E117" s="378"/>
      <c r="F117" s="378"/>
      <c r="G117" s="378"/>
      <c r="H117" s="378"/>
      <c r="I117" s="142">
        <v>98</v>
      </c>
      <c r="J117" s="80"/>
      <c r="K117" s="80"/>
      <c r="L117" s="79" t="str">
        <f t="shared" si="2"/>
        <v>-</v>
      </c>
    </row>
    <row r="118" spans="2:12" ht="12.75">
      <c r="B118" s="141">
        <v>4262</v>
      </c>
      <c r="C118" s="378" t="s">
        <v>2729</v>
      </c>
      <c r="D118" s="378"/>
      <c r="E118" s="378"/>
      <c r="F118" s="378"/>
      <c r="G118" s="378"/>
      <c r="H118" s="378"/>
      <c r="I118" s="142">
        <v>99</v>
      </c>
      <c r="J118" s="80"/>
      <c r="K118" s="80"/>
      <c r="L118" s="79" t="str">
        <f t="shared" si="2"/>
        <v>-</v>
      </c>
    </row>
    <row r="119" spans="2:12" ht="12.75">
      <c r="B119" s="141">
        <v>4263</v>
      </c>
      <c r="C119" s="378" t="s">
        <v>2730</v>
      </c>
      <c r="D119" s="378"/>
      <c r="E119" s="378"/>
      <c r="F119" s="378"/>
      <c r="G119" s="378"/>
      <c r="H119" s="378"/>
      <c r="I119" s="142">
        <v>100</v>
      </c>
      <c r="J119" s="80"/>
      <c r="K119" s="80"/>
      <c r="L119" s="79" t="str">
        <f t="shared" si="2"/>
        <v>-</v>
      </c>
    </row>
    <row r="120" spans="2:12" ht="12.75">
      <c r="B120" s="141">
        <v>4264</v>
      </c>
      <c r="C120" s="378" t="s">
        <v>2692</v>
      </c>
      <c r="D120" s="378"/>
      <c r="E120" s="378"/>
      <c r="F120" s="378"/>
      <c r="G120" s="378"/>
      <c r="H120" s="378"/>
      <c r="I120" s="142">
        <v>101</v>
      </c>
      <c r="J120" s="80"/>
      <c r="K120" s="80"/>
      <c r="L120" s="79" t="str">
        <f t="shared" si="2"/>
        <v>-</v>
      </c>
    </row>
    <row r="121" spans="2:12" ht="12.75" customHeight="1">
      <c r="B121" s="141">
        <v>429</v>
      </c>
      <c r="C121" s="378" t="s">
        <v>2129</v>
      </c>
      <c r="D121" s="378"/>
      <c r="E121" s="378"/>
      <c r="F121" s="378"/>
      <c r="G121" s="378"/>
      <c r="H121" s="378"/>
      <c r="I121" s="142">
        <v>102</v>
      </c>
      <c r="J121" s="273">
        <f>SUM(J122:J126)</f>
        <v>0</v>
      </c>
      <c r="K121" s="273">
        <f>SUM(K122:K126)</f>
        <v>0</v>
      </c>
      <c r="L121" s="79" t="str">
        <f t="shared" si="2"/>
        <v>-</v>
      </c>
    </row>
    <row r="122" spans="2:12" ht="12.75">
      <c r="B122" s="141">
        <v>4291</v>
      </c>
      <c r="C122" s="378" t="s">
        <v>2732</v>
      </c>
      <c r="D122" s="378"/>
      <c r="E122" s="378"/>
      <c r="F122" s="378"/>
      <c r="G122" s="378"/>
      <c r="H122" s="378"/>
      <c r="I122" s="142">
        <v>103</v>
      </c>
      <c r="J122" s="80"/>
      <c r="K122" s="80"/>
      <c r="L122" s="79" t="str">
        <f t="shared" si="2"/>
        <v>-</v>
      </c>
    </row>
    <row r="123" spans="2:12" ht="12.75">
      <c r="B123" s="141">
        <v>4292</v>
      </c>
      <c r="C123" s="378" t="s">
        <v>2733</v>
      </c>
      <c r="D123" s="378"/>
      <c r="E123" s="378"/>
      <c r="F123" s="378"/>
      <c r="G123" s="378"/>
      <c r="H123" s="378"/>
      <c r="I123" s="142">
        <v>104</v>
      </c>
      <c r="J123" s="80"/>
      <c r="K123" s="80"/>
      <c r="L123" s="79" t="str">
        <f>IF(J123&gt;0,IF(K123/J123&gt;=100,"&gt;&gt;100",K123/J123*100),"-")</f>
        <v>-</v>
      </c>
    </row>
    <row r="124" spans="2:12" ht="12.75">
      <c r="B124" s="141">
        <v>4293</v>
      </c>
      <c r="C124" s="378" t="s">
        <v>2734</v>
      </c>
      <c r="D124" s="378"/>
      <c r="E124" s="378"/>
      <c r="F124" s="378"/>
      <c r="G124" s="378"/>
      <c r="H124" s="378"/>
      <c r="I124" s="142">
        <v>105</v>
      </c>
      <c r="J124" s="80"/>
      <c r="K124" s="80"/>
      <c r="L124" s="79" t="str">
        <f t="shared" si="2"/>
        <v>-</v>
      </c>
    </row>
    <row r="125" spans="2:12" ht="12.75">
      <c r="B125" s="141">
        <v>4294</v>
      </c>
      <c r="C125" s="378" t="s">
        <v>2693</v>
      </c>
      <c r="D125" s="378"/>
      <c r="E125" s="378"/>
      <c r="F125" s="378"/>
      <c r="G125" s="378"/>
      <c r="H125" s="378"/>
      <c r="I125" s="142">
        <v>106</v>
      </c>
      <c r="J125" s="80"/>
      <c r="K125" s="80"/>
      <c r="L125" s="79" t="str">
        <f t="shared" si="2"/>
        <v>-</v>
      </c>
    </row>
    <row r="126" spans="2:12" ht="12.75">
      <c r="B126" s="141">
        <v>4295</v>
      </c>
      <c r="C126" s="378" t="s">
        <v>2694</v>
      </c>
      <c r="D126" s="378"/>
      <c r="E126" s="378"/>
      <c r="F126" s="378"/>
      <c r="G126" s="378"/>
      <c r="H126" s="378"/>
      <c r="I126" s="142">
        <v>107</v>
      </c>
      <c r="J126" s="80"/>
      <c r="K126" s="80"/>
      <c r="L126" s="79" t="str">
        <f t="shared" si="2"/>
        <v>-</v>
      </c>
    </row>
    <row r="127" spans="2:12" ht="12.75">
      <c r="B127" s="141">
        <v>43</v>
      </c>
      <c r="C127" s="378" t="s">
        <v>2695</v>
      </c>
      <c r="D127" s="378"/>
      <c r="E127" s="378"/>
      <c r="F127" s="378"/>
      <c r="G127" s="378"/>
      <c r="H127" s="378"/>
      <c r="I127" s="142">
        <v>108</v>
      </c>
      <c r="J127" s="80"/>
      <c r="K127" s="80"/>
      <c r="L127" s="79" t="str">
        <f>IF(J127&gt;0,IF(K127/J127&gt;=100,"&gt;&gt;100",K127/J127*100),"-")</f>
        <v>-</v>
      </c>
    </row>
    <row r="128" spans="2:12" ht="12.75" customHeight="1">
      <c r="B128" s="141">
        <v>44</v>
      </c>
      <c r="C128" s="378" t="s">
        <v>2130</v>
      </c>
      <c r="D128" s="378"/>
      <c r="E128" s="378"/>
      <c r="F128" s="378"/>
      <c r="G128" s="378"/>
      <c r="H128" s="378"/>
      <c r="I128" s="142">
        <v>109</v>
      </c>
      <c r="J128" s="273">
        <f>J129+J130+J134</f>
        <v>0</v>
      </c>
      <c r="K128" s="273">
        <f>K129+K130+K134</f>
        <v>0</v>
      </c>
      <c r="L128" s="79" t="str">
        <f t="shared" si="2"/>
        <v>-</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2131</v>
      </c>
      <c r="D130" s="378"/>
      <c r="E130" s="378"/>
      <c r="F130" s="378"/>
      <c r="G130" s="378"/>
      <c r="H130" s="378"/>
      <c r="I130" s="142">
        <v>111</v>
      </c>
      <c r="J130" s="273">
        <f>SUM(J131:J133)</f>
        <v>0</v>
      </c>
      <c r="K130" s="273">
        <f>SUM(K131:K133)</f>
        <v>0</v>
      </c>
      <c r="L130" s="79" t="str">
        <f t="shared" si="2"/>
        <v>-</v>
      </c>
    </row>
    <row r="131" spans="2:12" ht="12.75">
      <c r="B131" s="141">
        <v>4421</v>
      </c>
      <c r="C131" s="378" t="s">
        <v>2535</v>
      </c>
      <c r="D131" s="378"/>
      <c r="E131" s="378"/>
      <c r="F131" s="378"/>
      <c r="G131" s="378"/>
      <c r="H131" s="378"/>
      <c r="I131" s="142">
        <v>112</v>
      </c>
      <c r="J131" s="80"/>
      <c r="K131" s="80"/>
      <c r="L131" s="79" t="str">
        <f t="shared" si="2"/>
        <v>-</v>
      </c>
    </row>
    <row r="132" spans="2:12" ht="12.75">
      <c r="B132" s="141">
        <v>4422</v>
      </c>
      <c r="C132" s="378" t="s">
        <v>2536</v>
      </c>
      <c r="D132" s="378"/>
      <c r="E132" s="378"/>
      <c r="F132" s="378"/>
      <c r="G132" s="378"/>
      <c r="H132" s="378"/>
      <c r="I132" s="142">
        <v>113</v>
      </c>
      <c r="J132" s="80"/>
      <c r="K132" s="80"/>
      <c r="L132" s="79" t="str">
        <f t="shared" si="2"/>
        <v>-</v>
      </c>
    </row>
    <row r="133" spans="2:12" ht="12.75">
      <c r="B133" s="141">
        <v>4423</v>
      </c>
      <c r="C133" s="378" t="s">
        <v>2537</v>
      </c>
      <c r="D133" s="378"/>
      <c r="E133" s="378"/>
      <c r="F133" s="378"/>
      <c r="G133" s="378"/>
      <c r="H133" s="378"/>
      <c r="I133" s="142">
        <v>114</v>
      </c>
      <c r="J133" s="80"/>
      <c r="K133" s="80"/>
      <c r="L133" s="79" t="str">
        <f t="shared" si="2"/>
        <v>-</v>
      </c>
    </row>
    <row r="134" spans="2:12" ht="12.75" customHeight="1">
      <c r="B134" s="141">
        <v>443</v>
      </c>
      <c r="C134" s="378" t="s">
        <v>2132</v>
      </c>
      <c r="D134" s="378"/>
      <c r="E134" s="378"/>
      <c r="F134" s="378"/>
      <c r="G134" s="378"/>
      <c r="H134" s="378"/>
      <c r="I134" s="142">
        <v>115</v>
      </c>
      <c r="J134" s="273">
        <f>SUM(J135:J138)</f>
        <v>0</v>
      </c>
      <c r="K134" s="273">
        <f>SUM(K135:K138)</f>
        <v>0</v>
      </c>
      <c r="L134" s="79" t="str">
        <f t="shared" si="2"/>
        <v>-</v>
      </c>
    </row>
    <row r="135" spans="2:12" ht="12.75">
      <c r="B135" s="141">
        <v>4431</v>
      </c>
      <c r="C135" s="378" t="s">
        <v>2735</v>
      </c>
      <c r="D135" s="378"/>
      <c r="E135" s="378"/>
      <c r="F135" s="378"/>
      <c r="G135" s="378"/>
      <c r="H135" s="378"/>
      <c r="I135" s="142">
        <v>116</v>
      </c>
      <c r="J135" s="80"/>
      <c r="K135" s="80"/>
      <c r="L135" s="79" t="str">
        <f t="shared" si="2"/>
        <v>-</v>
      </c>
    </row>
    <row r="136" spans="2:12" ht="12.75">
      <c r="B136" s="141">
        <v>4432</v>
      </c>
      <c r="C136" s="378" t="s">
        <v>2538</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2133</v>
      </c>
      <c r="D139" s="378"/>
      <c r="E139" s="378"/>
      <c r="F139" s="378"/>
      <c r="G139" s="378"/>
      <c r="H139" s="378"/>
      <c r="I139" s="142">
        <v>120</v>
      </c>
      <c r="J139" s="273">
        <f>J140+J144</f>
        <v>0</v>
      </c>
      <c r="K139" s="273">
        <f>K140+K144</f>
        <v>0</v>
      </c>
      <c r="L139" s="79" t="str">
        <f t="shared" si="2"/>
        <v>-</v>
      </c>
    </row>
    <row r="140" spans="2:12" ht="12.75" customHeight="1">
      <c r="B140" s="141">
        <v>451</v>
      </c>
      <c r="C140" s="378" t="s">
        <v>2134</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2135</v>
      </c>
      <c r="D143" s="378"/>
      <c r="E143" s="378"/>
      <c r="F143" s="378"/>
      <c r="G143" s="378"/>
      <c r="H143" s="378"/>
      <c r="I143" s="142">
        <v>124</v>
      </c>
      <c r="J143" s="80"/>
      <c r="K143" s="80"/>
      <c r="L143" s="79" t="str">
        <f>IF(J143&gt;0,IF(K143/J143&gt;=100,"&gt;&gt;100",K143/J143*100),"-")</f>
        <v>-</v>
      </c>
    </row>
    <row r="144" spans="2:12" ht="12.75" customHeight="1">
      <c r="B144" s="141">
        <v>452</v>
      </c>
      <c r="C144" s="378" t="s">
        <v>2137</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2136</v>
      </c>
      <c r="D146" s="378"/>
      <c r="E146" s="378"/>
      <c r="F146" s="378"/>
      <c r="G146" s="378"/>
      <c r="H146" s="378"/>
      <c r="I146" s="142">
        <v>127</v>
      </c>
      <c r="J146" s="80"/>
      <c r="K146" s="80"/>
      <c r="L146" s="79" t="str">
        <f>IF(J146&gt;0,IF(K146/J146&gt;=100,"&gt;&gt;100",K146/J146*100),"-")</f>
        <v>-</v>
      </c>
    </row>
    <row r="147" spans="2:12" ht="12.75" customHeight="1">
      <c r="B147" s="141">
        <v>46</v>
      </c>
      <c r="C147" s="378" t="s">
        <v>2138</v>
      </c>
      <c r="D147" s="378"/>
      <c r="E147" s="378"/>
      <c r="F147" s="378"/>
      <c r="G147" s="378"/>
      <c r="H147" s="378"/>
      <c r="I147" s="142">
        <v>128</v>
      </c>
      <c r="J147" s="273">
        <f>J148+J153</f>
        <v>0</v>
      </c>
      <c r="K147" s="273">
        <f>K148+K153</f>
        <v>0</v>
      </c>
      <c r="L147" s="79" t="str">
        <f t="shared" si="2"/>
        <v>-</v>
      </c>
    </row>
    <row r="148" spans="2:12" ht="12.75" customHeight="1">
      <c r="B148" s="141">
        <v>461</v>
      </c>
      <c r="C148" s="378" t="s">
        <v>2139</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2140</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2141</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0</v>
      </c>
      <c r="K167" s="273">
        <f>K73-K165+K166</f>
        <v>0</v>
      </c>
      <c r="L167" s="79" t="str">
        <f t="shared" si="2"/>
        <v>-</v>
      </c>
    </row>
    <row r="168" spans="2:12" ht="12.75" customHeight="1">
      <c r="B168" s="141"/>
      <c r="C168" s="378" t="s">
        <v>1467</v>
      </c>
      <c r="D168" s="378"/>
      <c r="E168" s="378"/>
      <c r="F168" s="378"/>
      <c r="G168" s="378"/>
      <c r="H168" s="378"/>
      <c r="I168" s="142">
        <v>149</v>
      </c>
      <c r="J168" s="273">
        <f>IF(J19&gt;=J167,J19-J167,0)</f>
        <v>0</v>
      </c>
      <c r="K168" s="273">
        <f>IF(K19&gt;=K167,K19-K167,0)</f>
        <v>0</v>
      </c>
      <c r="L168" s="79" t="str">
        <f t="shared" si="2"/>
        <v>-</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c r="K170" s="80"/>
      <c r="L170" s="79" t="str">
        <f t="shared" si="2"/>
        <v>-</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v>
      </c>
      <c r="C175" s="438"/>
      <c r="D175" s="438"/>
      <c r="E175" s="438"/>
      <c r="F175" s="438"/>
      <c r="G175" s="438"/>
      <c r="H175" s="438"/>
      <c r="I175" s="438"/>
      <c r="J175" s="438"/>
      <c r="K175" s="438"/>
      <c r="L175" s="439"/>
    </row>
    <row r="176" spans="2:12" ht="12.75">
      <c r="B176" s="139">
        <v>11</v>
      </c>
      <c r="C176" s="397" t="s">
        <v>1334</v>
      </c>
      <c r="D176" s="397"/>
      <c r="E176" s="397"/>
      <c r="F176" s="397"/>
      <c r="G176" s="397"/>
      <c r="H176" s="397"/>
      <c r="I176" s="140">
        <v>156</v>
      </c>
      <c r="J176" s="83"/>
      <c r="K176" s="83"/>
      <c r="L176" s="78" t="str">
        <f aca="true" t="shared" si="3" ref="L176:L181">IF(J176&gt;0,IF(K176/J176&gt;=100,"&gt;&gt;100",K176/J176*100),"-")</f>
        <v>-</v>
      </c>
    </row>
    <row r="177" spans="2:12" ht="12.75">
      <c r="B177" s="145" t="s">
        <v>1335</v>
      </c>
      <c r="C177" s="378" t="s">
        <v>1004</v>
      </c>
      <c r="D177" s="378"/>
      <c r="E177" s="378"/>
      <c r="F177" s="378"/>
      <c r="G177" s="378"/>
      <c r="H177" s="378"/>
      <c r="I177" s="142">
        <v>157</v>
      </c>
      <c r="J177" s="80"/>
      <c r="K177" s="80"/>
      <c r="L177" s="79" t="str">
        <f t="shared" si="3"/>
        <v>-</v>
      </c>
    </row>
    <row r="178" spans="2:12" ht="12.75">
      <c r="B178" s="145" t="s">
        <v>3053</v>
      </c>
      <c r="C178" s="378" t="s">
        <v>3054</v>
      </c>
      <c r="D178" s="378"/>
      <c r="E178" s="378"/>
      <c r="F178" s="378"/>
      <c r="G178" s="378"/>
      <c r="H178" s="378"/>
      <c r="I178" s="142">
        <v>158</v>
      </c>
      <c r="J178" s="80"/>
      <c r="K178" s="80"/>
      <c r="L178" s="79" t="str">
        <f t="shared" si="3"/>
        <v>-</v>
      </c>
    </row>
    <row r="179" spans="2:12" ht="12.75" customHeight="1">
      <c r="B179" s="141">
        <v>11</v>
      </c>
      <c r="C179" s="440" t="s">
        <v>1471</v>
      </c>
      <c r="D179" s="440"/>
      <c r="E179" s="440"/>
      <c r="F179" s="440"/>
      <c r="G179" s="440"/>
      <c r="H179" s="441"/>
      <c r="I179" s="142">
        <v>159</v>
      </c>
      <c r="J179" s="273">
        <f>J176+J177-J178</f>
        <v>0</v>
      </c>
      <c r="K179" s="273">
        <f>K176+K177-K178</f>
        <v>0</v>
      </c>
      <c r="L179" s="79" t="str">
        <f t="shared" si="3"/>
        <v>-</v>
      </c>
    </row>
    <row r="180" spans="2:12" ht="12.75">
      <c r="B180" s="141"/>
      <c r="C180" s="378" t="s">
        <v>203</v>
      </c>
      <c r="D180" s="378"/>
      <c r="E180" s="378"/>
      <c r="F180" s="378"/>
      <c r="G180" s="378"/>
      <c r="H180" s="378"/>
      <c r="I180" s="142">
        <v>160</v>
      </c>
      <c r="J180" s="80"/>
      <c r="K180" s="80"/>
      <c r="L180" s="79" t="str">
        <f t="shared" si="3"/>
        <v>-</v>
      </c>
    </row>
    <row r="181" spans="2:12" ht="12.75">
      <c r="B181" s="141"/>
      <c r="C181" s="378" t="s">
        <v>204</v>
      </c>
      <c r="D181" s="378"/>
      <c r="E181" s="378"/>
      <c r="F181" s="378"/>
      <c r="G181" s="378"/>
      <c r="H181" s="378"/>
      <c r="I181" s="142">
        <v>161</v>
      </c>
      <c r="J181" s="80"/>
      <c r="K181" s="80"/>
      <c r="L181" s="79" t="str">
        <f t="shared" si="3"/>
        <v>-</v>
      </c>
    </row>
    <row r="182" spans="2:12" ht="12.75">
      <c r="B182" s="141"/>
      <c r="C182" s="378" t="s">
        <v>2852</v>
      </c>
      <c r="D182" s="378"/>
      <c r="E182" s="378"/>
      <c r="F182" s="378"/>
      <c r="G182" s="378"/>
      <c r="H182" s="378"/>
      <c r="I182" s="142">
        <v>162</v>
      </c>
      <c r="J182" s="80"/>
      <c r="K182" s="80"/>
      <c r="L182" s="79" t="str">
        <f>IF(J182&gt;0,IF(K182/J182&gt;=100,"&gt;&gt;100",K182/J182*100),"-")</f>
        <v>-</v>
      </c>
    </row>
    <row r="183" spans="2:12" ht="12.75">
      <c r="B183" s="143"/>
      <c r="C183" s="430" t="s">
        <v>2853</v>
      </c>
      <c r="D183" s="430"/>
      <c r="E183" s="430"/>
      <c r="F183" s="430"/>
      <c r="G183" s="430"/>
      <c r="H183" s="430"/>
      <c r="I183" s="144">
        <v>163</v>
      </c>
      <c r="J183" s="81"/>
      <c r="K183" s="81"/>
      <c r="L183" s="82" t="str">
        <f>IF(J183&gt;0,IF(K183/J183&gt;=100,"&gt;&gt;100",K183/J183*100),"-")</f>
        <v>-</v>
      </c>
    </row>
    <row r="184" spans="2:12" ht="12.75">
      <c r="B184" s="431" t="s">
        <v>205</v>
      </c>
      <c r="C184" s="432"/>
      <c r="D184" s="432"/>
      <c r="E184" s="432"/>
      <c r="F184" s="432"/>
      <c r="G184" s="432"/>
      <c r="H184" s="433"/>
      <c r="I184" s="420" t="s">
        <v>2026</v>
      </c>
      <c r="J184" s="420" t="s">
        <v>206</v>
      </c>
      <c r="K184" s="427"/>
      <c r="L184" s="428" t="s">
        <v>616</v>
      </c>
    </row>
    <row r="185" spans="2:12" ht="22.5">
      <c r="B185" s="434"/>
      <c r="C185" s="435"/>
      <c r="D185" s="435"/>
      <c r="E185" s="435"/>
      <c r="F185" s="435"/>
      <c r="G185" s="435"/>
      <c r="H185" s="436"/>
      <c r="I185" s="421"/>
      <c r="J185" s="84" t="s">
        <v>207</v>
      </c>
      <c r="K185" s="85" t="s">
        <v>208</v>
      </c>
      <c r="L185" s="429"/>
    </row>
    <row r="186" spans="2:12" ht="12.75">
      <c r="B186" s="139" t="s">
        <v>226</v>
      </c>
      <c r="C186" s="397" t="s">
        <v>209</v>
      </c>
      <c r="D186" s="397"/>
      <c r="E186" s="397"/>
      <c r="F186" s="397"/>
      <c r="G186" s="397"/>
      <c r="H186" s="397"/>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430" t="s">
        <v>214</v>
      </c>
      <c r="D191" s="430"/>
      <c r="E191" s="430"/>
      <c r="F191" s="430"/>
      <c r="G191" s="430"/>
      <c r="H191" s="430"/>
      <c r="I191" s="144">
        <v>169</v>
      </c>
      <c r="J191" s="81"/>
      <c r="K191" s="81"/>
      <c r="L191" s="82" t="str">
        <f t="shared" si="4"/>
        <v>-</v>
      </c>
    </row>
    <row r="192" spans="2:12" ht="33.75">
      <c r="B192" s="394" t="s">
        <v>2878</v>
      </c>
      <c r="C192" s="395"/>
      <c r="D192" s="395"/>
      <c r="E192" s="395"/>
      <c r="F192" s="395"/>
      <c r="G192" s="395"/>
      <c r="H192" s="396"/>
      <c r="I192" s="86" t="s">
        <v>2026</v>
      </c>
      <c r="J192" s="87" t="s">
        <v>613</v>
      </c>
      <c r="K192" s="88" t="s">
        <v>614</v>
      </c>
      <c r="L192" s="89" t="s">
        <v>616</v>
      </c>
    </row>
    <row r="193" spans="2:12" ht="12.75">
      <c r="B193" s="139"/>
      <c r="C193" s="397" t="s">
        <v>615</v>
      </c>
      <c r="D193" s="397"/>
      <c r="E193" s="397"/>
      <c r="F193" s="397"/>
      <c r="G193" s="397"/>
      <c r="H193" s="397"/>
      <c r="I193" s="140">
        <v>170</v>
      </c>
      <c r="J193" s="83"/>
      <c r="K193" s="83"/>
      <c r="L193" s="78" t="str">
        <f t="shared" si="4"/>
        <v>-</v>
      </c>
    </row>
    <row r="194" spans="2:12" ht="12.75" customHeight="1">
      <c r="B194" s="143"/>
      <c r="C194" s="391" t="s">
        <v>3052</v>
      </c>
      <c r="D194" s="392"/>
      <c r="E194" s="392"/>
      <c r="F194" s="392"/>
      <c r="G194" s="392"/>
      <c r="H194" s="393"/>
      <c r="I194" s="144">
        <v>171</v>
      </c>
      <c r="J194" s="274">
        <f>SUM(J180:J183,J186:J191,J193)</f>
        <v>0</v>
      </c>
      <c r="K194" s="274">
        <f>SUM(K180:K183,K186:K191,K193)</f>
        <v>0</v>
      </c>
      <c r="L194" s="82" t="str">
        <f t="shared" si="4"/>
        <v>-</v>
      </c>
    </row>
    <row r="195" s="118" customFormat="1" ht="14.25"/>
    <row r="196" spans="2:12" s="118" customFormat="1" ht="14.25">
      <c r="B196" s="415"/>
      <c r="C196" s="415"/>
      <c r="D196" s="415"/>
      <c r="E196" s="416"/>
      <c r="F196" s="416"/>
      <c r="G196" s="416"/>
      <c r="H196" s="416"/>
      <c r="I196" s="119"/>
      <c r="J196" s="417" t="s">
        <v>1556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2868</v>
      </c>
      <c r="C198" s="171"/>
      <c r="D198" s="389">
        <f>IF(RefStr!N4=1,IF(RefStr!D39&lt;&gt;"",RefStr!D39,""),"")</f>
      </c>
      <c r="E198" s="389"/>
      <c r="F198" s="389"/>
      <c r="G198" s="389"/>
      <c r="H198" s="389"/>
      <c r="I198" s="173"/>
      <c r="J198" s="422"/>
      <c r="K198" s="422"/>
      <c r="L198" s="422"/>
    </row>
    <row r="199" spans="2:12" s="118" customFormat="1" ht="15" thickBot="1">
      <c r="B199" s="390" t="s">
        <v>2869</v>
      </c>
      <c r="C199" s="390"/>
      <c r="D199" s="223">
        <f>IF(RefStr!N4=1,IF(RefStr!D41&lt;&gt;"",RefStr!D41,""),"")</f>
      </c>
      <c r="E199" s="176"/>
      <c r="F199" s="176"/>
      <c r="G199" s="176"/>
      <c r="H199" s="177"/>
      <c r="I199" s="178"/>
      <c r="J199" s="178"/>
      <c r="K199" s="179"/>
      <c r="L199" s="178"/>
    </row>
    <row r="200" spans="2:12" s="118" customFormat="1" ht="15" thickBot="1">
      <c r="B200" s="448" t="s">
        <v>1649</v>
      </c>
      <c r="C200" s="448"/>
      <c r="D200" s="172">
        <f>IF(RefStr!N4=1,IF(RefStr!D43&lt;&gt;"",RefStr!D43,""),"")</f>
      </c>
      <c r="E200" s="172"/>
      <c r="F200" s="172"/>
      <c r="G200" s="172"/>
      <c r="H200" s="171"/>
      <c r="I200" s="171"/>
      <c r="J200" s="171"/>
      <c r="K200" s="171"/>
      <c r="L200" s="171"/>
    </row>
    <row r="201" spans="2:12" s="118" customFormat="1" ht="15" thickBot="1">
      <c r="B201" s="390" t="s">
        <v>1650</v>
      </c>
      <c r="C201" s="390"/>
      <c r="D201" s="387">
        <f>IF(RefStr!N4=1,IF(RefStr!D45&lt;&gt;"",RefStr!D45,""),"")</f>
      </c>
      <c r="E201" s="387"/>
      <c r="F201" s="171"/>
      <c r="G201" s="180"/>
      <c r="H201" s="180"/>
      <c r="I201" s="180"/>
      <c r="J201" s="180"/>
      <c r="K201" s="180"/>
      <c r="L201" s="180"/>
    </row>
    <row r="202" spans="2:12" s="118" customFormat="1" ht="15" thickBot="1">
      <c r="B202" s="390" t="s">
        <v>41</v>
      </c>
      <c r="C202" s="390"/>
      <c r="D202" s="388">
        <f>IF(RefStr!N4=1,IF(RefStr!D47&lt;&gt;"",RefStr!D47,""),"")</f>
      </c>
      <c r="E202" s="388"/>
      <c r="F202" s="181"/>
      <c r="G202" s="181"/>
      <c r="H202" s="181"/>
      <c r="I202" s="181"/>
      <c r="J202" s="181"/>
      <c r="K202" s="180"/>
      <c r="L202" s="180"/>
    </row>
    <row r="203" spans="2:12" s="118" customFormat="1" ht="15" thickBot="1">
      <c r="B203" s="390" t="s">
        <v>1651</v>
      </c>
      <c r="C203" s="390"/>
      <c r="D203" s="398">
        <f>IF(RefStr!N4=1,IF(RefStr!D49&lt;&gt;"",RefStr!D49,""),"")</f>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21" operator="equal" stopIfTrue="1">
      <formula>"(za ovo razdoblje i ovu vrstu obveznika obrazac se ne popunjava)"</formula>
    </cfRule>
  </conditionalFormatting>
  <conditionalFormatting sqref="B6:L6">
    <cfRule type="cellIs" priority="10" dxfId="37"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2862</v>
      </c>
      <c r="G1" s="209" t="s">
        <v>3043</v>
      </c>
      <c r="H1" s="209" t="s">
        <v>2865</v>
      </c>
      <c r="I1" s="209"/>
      <c r="J1" s="221" t="s">
        <v>1451</v>
      </c>
      <c r="K1" s="247" t="s">
        <v>34</v>
      </c>
      <c r="L1" s="279"/>
    </row>
    <row r="2" spans="2:12" ht="4.5" customHeight="1" thickBot="1">
      <c r="B2" s="130"/>
      <c r="C2" s="131"/>
      <c r="D2" s="131"/>
      <c r="E2" s="131"/>
      <c r="F2" s="131"/>
      <c r="G2" s="131"/>
      <c r="H2" s="131"/>
      <c r="I2" s="131"/>
      <c r="J2" s="131"/>
      <c r="K2" s="399"/>
      <c r="L2" s="399"/>
    </row>
    <row r="3" spans="2:12" s="27" customFormat="1" ht="30" customHeight="1" thickBot="1">
      <c r="B3" s="405" t="s">
        <v>1568</v>
      </c>
      <c r="C3" s="406"/>
      <c r="D3" s="132"/>
      <c r="E3" s="132"/>
      <c r="F3" s="108"/>
      <c r="G3" s="108"/>
      <c r="H3" s="108"/>
      <c r="I3" s="108"/>
      <c r="J3" s="108"/>
      <c r="K3" s="407" t="s">
        <v>3044</v>
      </c>
      <c r="L3" s="408"/>
    </row>
    <row r="4" spans="2:12" s="27" customFormat="1" ht="30" customHeight="1">
      <c r="B4" s="400" t="s">
        <v>1948</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 ne popunjava se za odabrano razdoblje -</v>
      </c>
      <c r="C6" s="403"/>
      <c r="D6" s="403"/>
      <c r="E6" s="403"/>
      <c r="F6" s="403"/>
      <c r="G6" s="403"/>
      <c r="H6" s="403"/>
      <c r="I6" s="403"/>
      <c r="J6" s="403"/>
      <c r="K6" s="403"/>
      <c r="L6" s="403"/>
      <c r="P6" s="264" t="s">
        <v>769</v>
      </c>
    </row>
    <row r="7" spans="2:16" ht="18" customHeight="1" thickBot="1">
      <c r="B7" s="409" t="s">
        <v>11</v>
      </c>
      <c r="C7" s="410"/>
      <c r="D7" s="411">
        <f>IF(RefStr!O4=1,IF(RefStr!C7&lt;&gt;"",RefStr!C7,""),"")</f>
      </c>
      <c r="E7" s="412"/>
      <c r="F7" s="412"/>
      <c r="G7" s="412"/>
      <c r="H7" s="412"/>
      <c r="I7" s="412"/>
      <c r="J7" s="412"/>
      <c r="K7" s="412"/>
      <c r="L7" s="412"/>
      <c r="P7" s="27" t="s">
        <v>1611</v>
      </c>
    </row>
    <row r="8" spans="2:12" ht="18" customHeight="1" thickBot="1">
      <c r="B8" s="409" t="s">
        <v>2025</v>
      </c>
      <c r="C8" s="409"/>
      <c r="D8" s="231">
        <f>IF(RefStr!O4=1,IF(RefStr!C9&lt;&gt;"",RefStr!C9,""),"")</f>
      </c>
      <c r="E8" s="121"/>
      <c r="F8" s="128" t="s">
        <v>2028</v>
      </c>
      <c r="G8" s="413">
        <f>IF(RefStr!O4=1,IF(RefStr!E9&lt;&gt;"",RefStr!E9,""),"")</f>
      </c>
      <c r="H8" s="414"/>
      <c r="I8" s="414"/>
      <c r="J8" s="414"/>
      <c r="K8" s="414"/>
      <c r="L8" s="414"/>
    </row>
    <row r="9" spans="2:12" ht="18" customHeight="1" thickBot="1">
      <c r="B9" s="409" t="s">
        <v>12</v>
      </c>
      <c r="C9" s="409"/>
      <c r="D9" s="413">
        <f>IF(RefStr!O4=1,IF(RefStr!C11&lt;&gt;"",RefStr!C11,""),"")</f>
      </c>
      <c r="E9" s="413"/>
      <c r="F9" s="413"/>
      <c r="G9" s="413"/>
      <c r="H9" s="413"/>
      <c r="I9" s="413"/>
      <c r="J9" s="413"/>
      <c r="K9" s="413"/>
      <c r="L9" s="413"/>
    </row>
    <row r="10" spans="2:12" ht="18" customHeight="1" thickBot="1">
      <c r="B10" s="409" t="s">
        <v>2726</v>
      </c>
      <c r="C10" s="409" t="s">
        <v>2855</v>
      </c>
      <c r="D10" s="418">
        <f>IF(RefStr!O4=1,IF(RefStr!C13&lt;&gt;"",RefStr!C13,""),"")</f>
      </c>
      <c r="E10" s="419"/>
      <c r="F10" s="419"/>
      <c r="G10" s="122"/>
      <c r="H10" s="122"/>
      <c r="I10" s="136"/>
      <c r="J10" s="128" t="s">
        <v>791</v>
      </c>
      <c r="K10" s="227">
        <f>IF(RefStr!O4=1,IF(RefStr!J9&lt;&gt;"",RefStr!J9,""),"")</f>
      </c>
      <c r="L10" s="136"/>
    </row>
    <row r="11" spans="2:12" ht="18" customHeight="1" thickBot="1">
      <c r="B11" s="423" t="s">
        <v>14</v>
      </c>
      <c r="C11" s="424"/>
      <c r="D11" s="120">
        <f>IF(RefStr!O4=1,IF(RefStr!C15&lt;&gt;"",RefStr!C15,""),"")</f>
      </c>
      <c r="E11" s="232" t="str">
        <f>IF(RefStr!D15&lt;&gt;"",RefStr!D15,"")</f>
        <v>Opće djelatnosti javne uprave</v>
      </c>
      <c r="F11" s="123"/>
      <c r="G11" s="136"/>
      <c r="H11" s="136"/>
      <c r="I11" s="137"/>
      <c r="J11" s="208" t="s">
        <v>1530</v>
      </c>
      <c r="K11" s="226">
        <f>IF(RefStr!O4=1,IF(RefStr!J11&lt;&gt;"",RefStr!J11,""),"")</f>
      </c>
      <c r="L11" s="136"/>
    </row>
    <row r="12" spans="2:12" ht="18" customHeight="1" thickBot="1">
      <c r="B12" s="409" t="s">
        <v>2857</v>
      </c>
      <c r="C12" s="424"/>
      <c r="D12" s="124">
        <f>IF(RefStr!O4=1,IF(RefStr!C17&lt;&gt;"",RefStr!C17,""),"")</f>
      </c>
      <c r="E12" s="233" t="str">
        <f>IF(RefStr!D17&lt;&gt;"",RefStr!D17,"")</f>
        <v>Grad/općina: VIDOVEC</v>
      </c>
      <c r="F12" s="125"/>
      <c r="G12" s="122"/>
      <c r="H12" s="122"/>
      <c r="I12" s="126"/>
      <c r="J12" s="208" t="s">
        <v>792</v>
      </c>
      <c r="K12" s="425">
        <f>IF(RefStr!O4=1,IF(RefStr!J13&lt;&gt;"",RefStr!J13,""),"")</f>
      </c>
      <c r="L12" s="426"/>
    </row>
    <row r="13" spans="2:12" ht="18" customHeight="1" thickBot="1">
      <c r="B13" s="136"/>
      <c r="C13" s="127"/>
      <c r="D13" s="262"/>
      <c r="E13" s="263"/>
      <c r="F13" s="263"/>
      <c r="G13" s="263"/>
      <c r="H13" s="263"/>
      <c r="I13" s="423" t="s">
        <v>2856</v>
      </c>
      <c r="J13" s="424"/>
      <c r="K13" s="133">
        <f>IF(RefStr!O4=1,IF(RefStr!J15&lt;&gt;"",RefStr!J15,""),"")</f>
      </c>
      <c r="L13" s="136"/>
    </row>
    <row r="14" spans="2:12" ht="18" customHeight="1" thickBot="1">
      <c r="B14" s="128"/>
      <c r="C14" s="128"/>
      <c r="D14" s="263"/>
      <c r="E14" s="263"/>
      <c r="F14" s="263"/>
      <c r="G14" s="263"/>
      <c r="H14" s="263"/>
      <c r="I14" s="138"/>
      <c r="J14" s="208" t="s">
        <v>13</v>
      </c>
      <c r="K14" s="230">
        <f>IF(RefStr!O4=1,IF(RefStr!J17&lt;&gt;"",RefStr!J17,""),"")</f>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2027</v>
      </c>
      <c r="D16" s="455"/>
      <c r="E16" s="455"/>
      <c r="F16" s="455"/>
      <c r="G16" s="456"/>
      <c r="H16" s="456"/>
      <c r="I16" s="86" t="s">
        <v>2026</v>
      </c>
      <c r="J16" s="87" t="s">
        <v>613</v>
      </c>
      <c r="K16" s="88" t="s">
        <v>2859</v>
      </c>
      <c r="L16" s="89" t="s">
        <v>2522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1949</v>
      </c>
      <c r="C18" s="438"/>
      <c r="D18" s="438"/>
      <c r="E18" s="438"/>
      <c r="F18" s="438"/>
      <c r="G18" s="438"/>
      <c r="H18" s="438"/>
      <c r="I18" s="438"/>
      <c r="J18" s="438"/>
      <c r="K18" s="438"/>
      <c r="L18" s="439"/>
    </row>
    <row r="19" spans="2:12" ht="14.25">
      <c r="B19" s="146"/>
      <c r="C19" s="470" t="s">
        <v>2860</v>
      </c>
      <c r="D19" s="471"/>
      <c r="E19" s="471"/>
      <c r="F19" s="471"/>
      <c r="G19" s="471"/>
      <c r="H19" s="471"/>
      <c r="I19" s="147">
        <v>1</v>
      </c>
      <c r="J19" s="148">
        <f>J20+J92</f>
        <v>0</v>
      </c>
      <c r="K19" s="148">
        <f>K20+K92</f>
        <v>0</v>
      </c>
      <c r="L19" s="134" t="str">
        <f aca="true" t="shared" si="0" ref="L19:L50">IF(J19&gt;0,IF(K19/J19&gt;=100,"&gt;&gt;100",K19/J19*100),"-")</f>
        <v>-</v>
      </c>
    </row>
    <row r="20" spans="2:12" ht="14.25">
      <c r="B20" s="149">
        <v>0</v>
      </c>
      <c r="C20" s="464" t="s">
        <v>1950</v>
      </c>
      <c r="D20" s="465"/>
      <c r="E20" s="465"/>
      <c r="F20" s="465"/>
      <c r="G20" s="465"/>
      <c r="H20" s="465"/>
      <c r="I20" s="150">
        <v>2</v>
      </c>
      <c r="J20" s="151">
        <f>J21+J36+J65+J69+J73+J82</f>
        <v>0</v>
      </c>
      <c r="K20" s="151">
        <f>K21+K36+K65+K69+K73+K82</f>
        <v>0</v>
      </c>
      <c r="L20" s="152" t="str">
        <f t="shared" si="0"/>
        <v>-</v>
      </c>
    </row>
    <row r="21" spans="2:12" ht="14.25">
      <c r="B21" s="149" t="s">
        <v>1951</v>
      </c>
      <c r="C21" s="464" t="s">
        <v>2881</v>
      </c>
      <c r="D21" s="465"/>
      <c r="E21" s="465"/>
      <c r="F21" s="465"/>
      <c r="G21" s="465"/>
      <c r="H21" s="465"/>
      <c r="I21" s="150">
        <v>3</v>
      </c>
      <c r="J21" s="151">
        <f>J22+J26-J35</f>
        <v>0</v>
      </c>
      <c r="K21" s="151">
        <f>K22+K26-K35</f>
        <v>0</v>
      </c>
      <c r="L21" s="152" t="str">
        <f t="shared" si="0"/>
        <v>-</v>
      </c>
    </row>
    <row r="22" spans="2:12" ht="14.25">
      <c r="B22" s="153" t="s">
        <v>2882</v>
      </c>
      <c r="C22" s="457" t="s">
        <v>2883</v>
      </c>
      <c r="D22" s="458"/>
      <c r="E22" s="458"/>
      <c r="F22" s="458"/>
      <c r="G22" s="458"/>
      <c r="H22" s="458"/>
      <c r="I22" s="150">
        <v>4</v>
      </c>
      <c r="J22" s="151">
        <f>SUM(J23:J25)</f>
        <v>0</v>
      </c>
      <c r="K22" s="151">
        <f>SUM(K23:K25)</f>
        <v>0</v>
      </c>
      <c r="L22" s="152" t="str">
        <f t="shared" si="0"/>
        <v>-</v>
      </c>
    </row>
    <row r="23" spans="2:12" ht="14.25">
      <c r="B23" s="153" t="s">
        <v>1336</v>
      </c>
      <c r="C23" s="457" t="s">
        <v>2884</v>
      </c>
      <c r="D23" s="458"/>
      <c r="E23" s="458"/>
      <c r="F23" s="458"/>
      <c r="G23" s="458"/>
      <c r="H23" s="458"/>
      <c r="I23" s="150">
        <v>5</v>
      </c>
      <c r="J23" s="154"/>
      <c r="K23" s="155"/>
      <c r="L23" s="152" t="str">
        <f t="shared" si="0"/>
        <v>-</v>
      </c>
    </row>
    <row r="24" spans="2:12" ht="14.25">
      <c r="B24" s="153" t="s">
        <v>2096</v>
      </c>
      <c r="C24" s="457" t="s">
        <v>2885</v>
      </c>
      <c r="D24" s="458"/>
      <c r="E24" s="458"/>
      <c r="F24" s="458"/>
      <c r="G24" s="458"/>
      <c r="H24" s="458"/>
      <c r="I24" s="150">
        <v>6</v>
      </c>
      <c r="J24" s="154"/>
      <c r="K24" s="155"/>
      <c r="L24" s="152" t="str">
        <f t="shared" si="0"/>
        <v>-</v>
      </c>
    </row>
    <row r="25" spans="2:12" ht="14.25">
      <c r="B25" s="153" t="s">
        <v>2098</v>
      </c>
      <c r="C25" s="457" t="s">
        <v>2886</v>
      </c>
      <c r="D25" s="458"/>
      <c r="E25" s="458"/>
      <c r="F25" s="458"/>
      <c r="G25" s="458"/>
      <c r="H25" s="458"/>
      <c r="I25" s="150">
        <v>7</v>
      </c>
      <c r="J25" s="154"/>
      <c r="K25" s="155"/>
      <c r="L25" s="152" t="str">
        <f t="shared" si="0"/>
        <v>-</v>
      </c>
    </row>
    <row r="26" spans="2:12" ht="14.25">
      <c r="B26" s="153" t="s">
        <v>2887</v>
      </c>
      <c r="C26" s="457" t="s">
        <v>2888</v>
      </c>
      <c r="D26" s="458"/>
      <c r="E26" s="458"/>
      <c r="F26" s="458"/>
      <c r="G26" s="458"/>
      <c r="H26" s="458"/>
      <c r="I26" s="150">
        <v>8</v>
      </c>
      <c r="J26" s="151">
        <f>SUM(J27:J34)</f>
        <v>0</v>
      </c>
      <c r="K26" s="151">
        <f>SUM(K27:K34)</f>
        <v>0</v>
      </c>
      <c r="L26" s="152" t="str">
        <f t="shared" si="0"/>
        <v>-</v>
      </c>
    </row>
    <row r="27" spans="2:12" ht="14.25">
      <c r="B27" s="153" t="s">
        <v>2546</v>
      </c>
      <c r="C27" s="457" t="s">
        <v>2889</v>
      </c>
      <c r="D27" s="458"/>
      <c r="E27" s="458"/>
      <c r="F27" s="458"/>
      <c r="G27" s="458"/>
      <c r="H27" s="458"/>
      <c r="I27" s="150">
        <v>9</v>
      </c>
      <c r="J27" s="154"/>
      <c r="K27" s="155"/>
      <c r="L27" s="152" t="str">
        <f t="shared" si="0"/>
        <v>-</v>
      </c>
    </row>
    <row r="28" spans="2:12" ht="14.25">
      <c r="B28" s="153" t="s">
        <v>2548</v>
      </c>
      <c r="C28" s="457" t="s">
        <v>2890</v>
      </c>
      <c r="D28" s="458"/>
      <c r="E28" s="458"/>
      <c r="F28" s="458"/>
      <c r="G28" s="458"/>
      <c r="H28" s="458"/>
      <c r="I28" s="150">
        <v>10</v>
      </c>
      <c r="J28" s="154"/>
      <c r="K28" s="155"/>
      <c r="L28" s="152" t="str">
        <f t="shared" si="0"/>
        <v>-</v>
      </c>
    </row>
    <row r="29" spans="2:12" ht="14.25">
      <c r="B29" s="153" t="s">
        <v>2550</v>
      </c>
      <c r="C29" s="457" t="s">
        <v>2891</v>
      </c>
      <c r="D29" s="458"/>
      <c r="E29" s="458"/>
      <c r="F29" s="458"/>
      <c r="G29" s="458"/>
      <c r="H29" s="458"/>
      <c r="I29" s="150">
        <v>11</v>
      </c>
      <c r="J29" s="154"/>
      <c r="K29" s="155"/>
      <c r="L29" s="152" t="str">
        <f t="shared" si="0"/>
        <v>-</v>
      </c>
    </row>
    <row r="30" spans="2:12" ht="14.25">
      <c r="B30" s="153" t="s">
        <v>2552</v>
      </c>
      <c r="C30" s="457" t="s">
        <v>2892</v>
      </c>
      <c r="D30" s="458"/>
      <c r="E30" s="458"/>
      <c r="F30" s="458"/>
      <c r="G30" s="458"/>
      <c r="H30" s="458"/>
      <c r="I30" s="150">
        <v>12</v>
      </c>
      <c r="J30" s="154"/>
      <c r="K30" s="155"/>
      <c r="L30" s="152" t="str">
        <f t="shared" si="0"/>
        <v>-</v>
      </c>
    </row>
    <row r="31" spans="2:12" ht="14.25">
      <c r="B31" s="153" t="s">
        <v>2554</v>
      </c>
      <c r="C31" s="457" t="s">
        <v>2893</v>
      </c>
      <c r="D31" s="458"/>
      <c r="E31" s="458"/>
      <c r="F31" s="458"/>
      <c r="G31" s="458"/>
      <c r="H31" s="458"/>
      <c r="I31" s="150">
        <v>13</v>
      </c>
      <c r="J31" s="154"/>
      <c r="K31" s="155"/>
      <c r="L31" s="152" t="str">
        <f t="shared" si="0"/>
        <v>-</v>
      </c>
    </row>
    <row r="32" spans="2:12" ht="14.25">
      <c r="B32" s="153" t="s">
        <v>2556</v>
      </c>
      <c r="C32" s="457" t="s">
        <v>2894</v>
      </c>
      <c r="D32" s="458"/>
      <c r="E32" s="458"/>
      <c r="F32" s="458"/>
      <c r="G32" s="458"/>
      <c r="H32" s="458"/>
      <c r="I32" s="150">
        <v>14</v>
      </c>
      <c r="J32" s="154"/>
      <c r="K32" s="155"/>
      <c r="L32" s="152" t="str">
        <f t="shared" si="0"/>
        <v>-</v>
      </c>
    </row>
    <row r="33" spans="2:12" ht="14.25">
      <c r="B33" s="153" t="s">
        <v>2558</v>
      </c>
      <c r="C33" s="457" t="s">
        <v>2895</v>
      </c>
      <c r="D33" s="458"/>
      <c r="E33" s="458"/>
      <c r="F33" s="458"/>
      <c r="G33" s="458"/>
      <c r="H33" s="458"/>
      <c r="I33" s="150">
        <v>15</v>
      </c>
      <c r="J33" s="154"/>
      <c r="K33" s="155"/>
      <c r="L33" s="152" t="str">
        <f t="shared" si="0"/>
        <v>-</v>
      </c>
    </row>
    <row r="34" spans="2:12" ht="14.25">
      <c r="B34" s="153" t="s">
        <v>2560</v>
      </c>
      <c r="C34" s="457" t="s">
        <v>2896</v>
      </c>
      <c r="D34" s="458"/>
      <c r="E34" s="458"/>
      <c r="F34" s="458"/>
      <c r="G34" s="458"/>
      <c r="H34" s="458"/>
      <c r="I34" s="150">
        <v>16</v>
      </c>
      <c r="J34" s="154"/>
      <c r="K34" s="155"/>
      <c r="L34" s="152" t="str">
        <f t="shared" si="0"/>
        <v>-</v>
      </c>
    </row>
    <row r="35" spans="2:12" ht="14.25">
      <c r="B35" s="153" t="s">
        <v>2897</v>
      </c>
      <c r="C35" s="457" t="s">
        <v>2898</v>
      </c>
      <c r="D35" s="458"/>
      <c r="E35" s="458"/>
      <c r="F35" s="458"/>
      <c r="G35" s="458"/>
      <c r="H35" s="458"/>
      <c r="I35" s="150">
        <v>17</v>
      </c>
      <c r="J35" s="154"/>
      <c r="K35" s="155"/>
      <c r="L35" s="152" t="str">
        <f t="shared" si="0"/>
        <v>-</v>
      </c>
    </row>
    <row r="36" spans="2:12" ht="14.25">
      <c r="B36" s="149" t="s">
        <v>2899</v>
      </c>
      <c r="C36" s="464" t="s">
        <v>2900</v>
      </c>
      <c r="D36" s="465"/>
      <c r="E36" s="465"/>
      <c r="F36" s="465"/>
      <c r="G36" s="465"/>
      <c r="H36" s="465"/>
      <c r="I36" s="150">
        <v>18</v>
      </c>
      <c r="J36" s="151">
        <f>J37+J41+J49+J52+J57+J60-J64</f>
        <v>0</v>
      </c>
      <c r="K36" s="151">
        <f>K37+K41+K49+K52+K57+K60-K64</f>
        <v>0</v>
      </c>
      <c r="L36" s="152" t="str">
        <f t="shared" si="0"/>
        <v>-</v>
      </c>
    </row>
    <row r="37" spans="2:12" ht="14.25">
      <c r="B37" s="153" t="s">
        <v>2901</v>
      </c>
      <c r="C37" s="457" t="s">
        <v>2902</v>
      </c>
      <c r="D37" s="458"/>
      <c r="E37" s="458"/>
      <c r="F37" s="458"/>
      <c r="G37" s="458"/>
      <c r="H37" s="458"/>
      <c r="I37" s="150">
        <v>19</v>
      </c>
      <c r="J37" s="151">
        <f>SUM(J38:J40)</f>
        <v>0</v>
      </c>
      <c r="K37" s="151">
        <f>SUM(K38:K40)</f>
        <v>0</v>
      </c>
      <c r="L37" s="152" t="str">
        <f t="shared" si="0"/>
        <v>-</v>
      </c>
    </row>
    <row r="38" spans="2:12" ht="14.25">
      <c r="B38" s="153" t="s">
        <v>2903</v>
      </c>
      <c r="C38" s="457" t="s">
        <v>2904</v>
      </c>
      <c r="D38" s="458"/>
      <c r="E38" s="458"/>
      <c r="F38" s="458"/>
      <c r="G38" s="458"/>
      <c r="H38" s="458"/>
      <c r="I38" s="150">
        <v>20</v>
      </c>
      <c r="J38" s="154"/>
      <c r="K38" s="155"/>
      <c r="L38" s="152" t="str">
        <f t="shared" si="0"/>
        <v>-</v>
      </c>
    </row>
    <row r="39" spans="2:12" ht="14.25">
      <c r="B39" s="153" t="s">
        <v>2905</v>
      </c>
      <c r="C39" s="457" t="s">
        <v>2906</v>
      </c>
      <c r="D39" s="458"/>
      <c r="E39" s="458"/>
      <c r="F39" s="458"/>
      <c r="G39" s="458"/>
      <c r="H39" s="458"/>
      <c r="I39" s="150">
        <v>21</v>
      </c>
      <c r="J39" s="154"/>
      <c r="K39" s="155"/>
      <c r="L39" s="152" t="str">
        <f t="shared" si="0"/>
        <v>-</v>
      </c>
    </row>
    <row r="40" spans="2:12" ht="14.25">
      <c r="B40" s="153" t="s">
        <v>2907</v>
      </c>
      <c r="C40" s="457" t="s">
        <v>2908</v>
      </c>
      <c r="D40" s="458"/>
      <c r="E40" s="458"/>
      <c r="F40" s="458"/>
      <c r="G40" s="458"/>
      <c r="H40" s="458"/>
      <c r="I40" s="150">
        <v>22</v>
      </c>
      <c r="J40" s="154"/>
      <c r="K40" s="155"/>
      <c r="L40" s="152" t="str">
        <f t="shared" si="0"/>
        <v>-</v>
      </c>
    </row>
    <row r="41" spans="2:12" ht="14.25">
      <c r="B41" s="153" t="s">
        <v>2909</v>
      </c>
      <c r="C41" s="457" t="s">
        <v>2910</v>
      </c>
      <c r="D41" s="458"/>
      <c r="E41" s="458"/>
      <c r="F41" s="458"/>
      <c r="G41" s="458"/>
      <c r="H41" s="458"/>
      <c r="I41" s="150">
        <v>23</v>
      </c>
      <c r="J41" s="151">
        <f>SUM(J42:J48)</f>
        <v>0</v>
      </c>
      <c r="K41" s="151">
        <f>SUM(K42:K48)</f>
        <v>0</v>
      </c>
      <c r="L41" s="152" t="str">
        <f t="shared" si="0"/>
        <v>-</v>
      </c>
    </row>
    <row r="42" spans="2:12" ht="14.25">
      <c r="B42" s="153" t="s">
        <v>2911</v>
      </c>
      <c r="C42" s="457" t="s">
        <v>2912</v>
      </c>
      <c r="D42" s="458"/>
      <c r="E42" s="458"/>
      <c r="F42" s="458"/>
      <c r="G42" s="458"/>
      <c r="H42" s="458"/>
      <c r="I42" s="150">
        <v>24</v>
      </c>
      <c r="J42" s="154"/>
      <c r="K42" s="155"/>
      <c r="L42" s="152" t="str">
        <f t="shared" si="0"/>
        <v>-</v>
      </c>
    </row>
    <row r="43" spans="2:12" ht="14.25">
      <c r="B43" s="153" t="s">
        <v>2913</v>
      </c>
      <c r="C43" s="457" t="s">
        <v>2914</v>
      </c>
      <c r="D43" s="458"/>
      <c r="E43" s="458"/>
      <c r="F43" s="458"/>
      <c r="G43" s="458"/>
      <c r="H43" s="458"/>
      <c r="I43" s="150">
        <v>25</v>
      </c>
      <c r="J43" s="154"/>
      <c r="K43" s="155"/>
      <c r="L43" s="152" t="str">
        <f t="shared" si="0"/>
        <v>-</v>
      </c>
    </row>
    <row r="44" spans="2:12" ht="14.25">
      <c r="B44" s="153" t="s">
        <v>2915</v>
      </c>
      <c r="C44" s="457" t="s">
        <v>2916</v>
      </c>
      <c r="D44" s="458"/>
      <c r="E44" s="458"/>
      <c r="F44" s="458"/>
      <c r="G44" s="458"/>
      <c r="H44" s="458"/>
      <c r="I44" s="150">
        <v>26</v>
      </c>
      <c r="J44" s="154"/>
      <c r="K44" s="155"/>
      <c r="L44" s="152" t="str">
        <f t="shared" si="0"/>
        <v>-</v>
      </c>
    </row>
    <row r="45" spans="2:12" ht="14.25">
      <c r="B45" s="153" t="s">
        <v>2917</v>
      </c>
      <c r="C45" s="457" t="s">
        <v>2918</v>
      </c>
      <c r="D45" s="458"/>
      <c r="E45" s="458"/>
      <c r="F45" s="458"/>
      <c r="G45" s="458"/>
      <c r="H45" s="458"/>
      <c r="I45" s="150">
        <v>27</v>
      </c>
      <c r="J45" s="154"/>
      <c r="K45" s="155"/>
      <c r="L45" s="152" t="str">
        <f t="shared" si="0"/>
        <v>-</v>
      </c>
    </row>
    <row r="46" spans="2:12" ht="14.25">
      <c r="B46" s="153" t="s">
        <v>2919</v>
      </c>
      <c r="C46" s="457" t="s">
        <v>2920</v>
      </c>
      <c r="D46" s="458"/>
      <c r="E46" s="458"/>
      <c r="F46" s="458"/>
      <c r="G46" s="458"/>
      <c r="H46" s="458"/>
      <c r="I46" s="150">
        <v>28</v>
      </c>
      <c r="J46" s="154"/>
      <c r="K46" s="155"/>
      <c r="L46" s="152" t="str">
        <f t="shared" si="0"/>
        <v>-</v>
      </c>
    </row>
    <row r="47" spans="2:12" ht="14.25">
      <c r="B47" s="153" t="s">
        <v>2921</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2085</v>
      </c>
      <c r="D50" s="458"/>
      <c r="E50" s="458"/>
      <c r="F50" s="458"/>
      <c r="G50" s="458"/>
      <c r="H50" s="458"/>
      <c r="I50" s="150">
        <v>32</v>
      </c>
      <c r="J50" s="154"/>
      <c r="K50" s="155"/>
      <c r="L50" s="152" t="str">
        <f t="shared" si="0"/>
        <v>-</v>
      </c>
    </row>
    <row r="51" spans="2:12" ht="14.25">
      <c r="B51" s="153" t="s">
        <v>2086</v>
      </c>
      <c r="C51" s="457" t="s">
        <v>2087</v>
      </c>
      <c r="D51" s="458"/>
      <c r="E51" s="458"/>
      <c r="F51" s="458"/>
      <c r="G51" s="458"/>
      <c r="H51" s="458"/>
      <c r="I51" s="150">
        <v>33</v>
      </c>
      <c r="J51" s="154"/>
      <c r="K51" s="155"/>
      <c r="L51" s="152" t="str">
        <f aca="true" t="shared" si="1" ref="L51:L82">IF(J51&gt;0,IF(K51/J51&gt;=100,"&gt;&gt;100",K51/J51*100),"-")</f>
        <v>-</v>
      </c>
    </row>
    <row r="52" spans="2:12" ht="14.25">
      <c r="B52" s="153" t="s">
        <v>2088</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c r="K64" s="155"/>
      <c r="L64" s="152" t="str">
        <f t="shared" si="1"/>
        <v>-</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c r="L71" s="152" t="str">
        <f t="shared" si="1"/>
        <v>-</v>
      </c>
    </row>
    <row r="72" spans="2:12" ht="14.25">
      <c r="B72" s="153" t="s">
        <v>92</v>
      </c>
      <c r="C72" s="457" t="s">
        <v>93</v>
      </c>
      <c r="D72" s="458"/>
      <c r="E72" s="458"/>
      <c r="F72" s="458"/>
      <c r="G72" s="458"/>
      <c r="H72" s="458"/>
      <c r="I72" s="150">
        <v>54</v>
      </c>
      <c r="J72" s="154"/>
      <c r="K72" s="155"/>
      <c r="L72" s="152" t="str">
        <f t="shared" si="1"/>
        <v>-</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0</v>
      </c>
      <c r="K92" s="151">
        <f>K93+K101+K118+K123+K143+K151+K160</f>
        <v>0</v>
      </c>
      <c r="L92" s="152" t="str">
        <f t="shared" si="2"/>
        <v>-</v>
      </c>
    </row>
    <row r="93" spans="2:12" ht="14.25">
      <c r="B93" s="153">
        <v>11</v>
      </c>
      <c r="C93" s="457" t="s">
        <v>1370</v>
      </c>
      <c r="D93" s="458"/>
      <c r="E93" s="458"/>
      <c r="F93" s="458"/>
      <c r="G93" s="458"/>
      <c r="H93" s="458"/>
      <c r="I93" s="150">
        <v>75</v>
      </c>
      <c r="J93" s="151">
        <f>J94+J98+J99+J100</f>
        <v>0</v>
      </c>
      <c r="K93" s="151">
        <f>K94+K98+K99+K100</f>
        <v>0</v>
      </c>
      <c r="L93" s="152" t="str">
        <f t="shared" si="2"/>
        <v>-</v>
      </c>
    </row>
    <row r="94" spans="2:12" ht="14.25">
      <c r="B94" s="153">
        <v>111</v>
      </c>
      <c r="C94" s="457" t="s">
        <v>1371</v>
      </c>
      <c r="D94" s="458"/>
      <c r="E94" s="458"/>
      <c r="F94" s="458"/>
      <c r="G94" s="458"/>
      <c r="H94" s="458"/>
      <c r="I94" s="150">
        <v>76</v>
      </c>
      <c r="J94" s="151">
        <f>SUM(J95:J97)</f>
        <v>0</v>
      </c>
      <c r="K94" s="151">
        <f>SUM(K95:K97)</f>
        <v>0</v>
      </c>
      <c r="L94" s="152" t="str">
        <f t="shared" si="2"/>
        <v>-</v>
      </c>
    </row>
    <row r="95" spans="2:12" ht="14.25">
      <c r="B95" s="153">
        <v>1111</v>
      </c>
      <c r="C95" s="457" t="s">
        <v>1372</v>
      </c>
      <c r="D95" s="458"/>
      <c r="E95" s="458"/>
      <c r="F95" s="458"/>
      <c r="G95" s="458"/>
      <c r="H95" s="458"/>
      <c r="I95" s="150">
        <v>77</v>
      </c>
      <c r="J95" s="154"/>
      <c r="K95" s="155"/>
      <c r="L95" s="152" t="str">
        <f t="shared" si="2"/>
        <v>-</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3045</v>
      </c>
      <c r="D101" s="472"/>
      <c r="E101" s="472"/>
      <c r="F101" s="472"/>
      <c r="G101" s="472"/>
      <c r="H101" s="472"/>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2746</v>
      </c>
      <c r="D150" s="458"/>
      <c r="E150" s="458"/>
      <c r="F150" s="458"/>
      <c r="G150" s="458"/>
      <c r="H150" s="458"/>
      <c r="I150" s="150">
        <v>132</v>
      </c>
      <c r="J150" s="154"/>
      <c r="K150" s="155"/>
      <c r="L150" s="152" t="str">
        <f t="shared" si="4"/>
        <v>-</v>
      </c>
    </row>
    <row r="151" spans="2:12" ht="14.25">
      <c r="B151" s="153">
        <v>16</v>
      </c>
      <c r="C151" s="457" t="s">
        <v>2747</v>
      </c>
      <c r="D151" s="458"/>
      <c r="E151" s="458"/>
      <c r="F151" s="458"/>
      <c r="G151" s="458"/>
      <c r="H151" s="458"/>
      <c r="I151" s="150">
        <v>133</v>
      </c>
      <c r="J151" s="151">
        <f>SUM(J152:J155)+J158-J159</f>
        <v>0</v>
      </c>
      <c r="K151" s="151">
        <f>SUM(K152:K155)+K158-K159</f>
        <v>0</v>
      </c>
      <c r="L151" s="152" t="str">
        <f t="shared" si="4"/>
        <v>-</v>
      </c>
    </row>
    <row r="152" spans="2:12" ht="14.25">
      <c r="B152" s="153">
        <v>161</v>
      </c>
      <c r="C152" s="457" t="s">
        <v>2748</v>
      </c>
      <c r="D152" s="458"/>
      <c r="E152" s="458"/>
      <c r="F152" s="458"/>
      <c r="G152" s="458"/>
      <c r="H152" s="458"/>
      <c r="I152" s="150">
        <v>134</v>
      </c>
      <c r="J152" s="154"/>
      <c r="K152" s="155"/>
      <c r="L152" s="152" t="str">
        <f t="shared" si="4"/>
        <v>-</v>
      </c>
    </row>
    <row r="153" spans="2:12" ht="14.25">
      <c r="B153" s="153">
        <v>162</v>
      </c>
      <c r="C153" s="457" t="s">
        <v>2749</v>
      </c>
      <c r="D153" s="458"/>
      <c r="E153" s="458"/>
      <c r="F153" s="458"/>
      <c r="G153" s="458"/>
      <c r="H153" s="458"/>
      <c r="I153" s="150">
        <v>135</v>
      </c>
      <c r="J153" s="154"/>
      <c r="K153" s="155"/>
      <c r="L153" s="152" t="str">
        <f t="shared" si="4"/>
        <v>-</v>
      </c>
    </row>
    <row r="154" spans="2:12" ht="14.25">
      <c r="B154" s="153">
        <v>163</v>
      </c>
      <c r="C154" s="457" t="s">
        <v>2750</v>
      </c>
      <c r="D154" s="458"/>
      <c r="E154" s="458"/>
      <c r="F154" s="458"/>
      <c r="G154" s="458"/>
      <c r="H154" s="458"/>
      <c r="I154" s="150">
        <v>136</v>
      </c>
      <c r="J154" s="154"/>
      <c r="K154" s="155"/>
      <c r="L154" s="152" t="str">
        <f t="shared" si="4"/>
        <v>-</v>
      </c>
    </row>
    <row r="155" spans="2:12" ht="14.25">
      <c r="B155" s="153">
        <v>164</v>
      </c>
      <c r="C155" s="457" t="s">
        <v>2474</v>
      </c>
      <c r="D155" s="458"/>
      <c r="E155" s="458"/>
      <c r="F155" s="458"/>
      <c r="G155" s="458"/>
      <c r="H155" s="458"/>
      <c r="I155" s="150">
        <v>137</v>
      </c>
      <c r="J155" s="151">
        <f>SUM(J156:J157)</f>
        <v>0</v>
      </c>
      <c r="K155" s="151">
        <f>SUM(K156:K157)</f>
        <v>0</v>
      </c>
      <c r="L155" s="152" t="str">
        <f t="shared" si="4"/>
        <v>-</v>
      </c>
    </row>
    <row r="156" spans="2:12" ht="14.25">
      <c r="B156" s="153">
        <v>1641</v>
      </c>
      <c r="C156" s="457" t="s">
        <v>2475</v>
      </c>
      <c r="D156" s="458"/>
      <c r="E156" s="458"/>
      <c r="F156" s="458"/>
      <c r="G156" s="458"/>
      <c r="H156" s="458"/>
      <c r="I156" s="150">
        <v>138</v>
      </c>
      <c r="J156" s="154"/>
      <c r="K156" s="155"/>
      <c r="L156" s="152" t="str">
        <f t="shared" si="4"/>
        <v>-</v>
      </c>
    </row>
    <row r="157" spans="2:12" ht="14.25">
      <c r="B157" s="153">
        <v>1642</v>
      </c>
      <c r="C157" s="457" t="s">
        <v>2476</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2477</v>
      </c>
      <c r="D159" s="458"/>
      <c r="E159" s="458"/>
      <c r="F159" s="458"/>
      <c r="G159" s="458"/>
      <c r="H159" s="458"/>
      <c r="I159" s="150">
        <v>141</v>
      </c>
      <c r="J159" s="154"/>
      <c r="K159" s="155"/>
      <c r="L159" s="152" t="str">
        <f t="shared" si="4"/>
        <v>-</v>
      </c>
    </row>
    <row r="160" spans="2:12" ht="14.25">
      <c r="B160" s="153">
        <v>19</v>
      </c>
      <c r="C160" s="457" t="s">
        <v>2478</v>
      </c>
      <c r="D160" s="458"/>
      <c r="E160" s="458"/>
      <c r="F160" s="458"/>
      <c r="G160" s="458"/>
      <c r="H160" s="458"/>
      <c r="I160" s="150">
        <v>142</v>
      </c>
      <c r="J160" s="151">
        <f>SUM(J161:J162)</f>
        <v>0</v>
      </c>
      <c r="K160" s="151">
        <f>SUM(K161:K162)</f>
        <v>0</v>
      </c>
      <c r="L160" s="152" t="str">
        <f t="shared" si="4"/>
        <v>-</v>
      </c>
    </row>
    <row r="161" spans="2:12" ht="14.25">
      <c r="B161" s="153">
        <v>191</v>
      </c>
      <c r="C161" s="457" t="s">
        <v>2479</v>
      </c>
      <c r="D161" s="458"/>
      <c r="E161" s="458"/>
      <c r="F161" s="458"/>
      <c r="G161" s="458"/>
      <c r="H161" s="458"/>
      <c r="I161" s="150">
        <v>143</v>
      </c>
      <c r="J161" s="154"/>
      <c r="K161" s="155"/>
      <c r="L161" s="152" t="str">
        <f t="shared" si="4"/>
        <v>-</v>
      </c>
    </row>
    <row r="162" spans="2:12" ht="14.25">
      <c r="B162" s="156">
        <v>192</v>
      </c>
      <c r="C162" s="466" t="s">
        <v>2480</v>
      </c>
      <c r="D162" s="467"/>
      <c r="E162" s="467"/>
      <c r="F162" s="467"/>
      <c r="G162" s="467"/>
      <c r="H162" s="467"/>
      <c r="I162" s="157">
        <v>144</v>
      </c>
      <c r="J162" s="158"/>
      <c r="K162" s="159"/>
      <c r="L162" s="135" t="str">
        <f t="shared" si="4"/>
        <v>-</v>
      </c>
    </row>
    <row r="163" spans="2:12" s="27" customFormat="1" ht="12.75">
      <c r="B163" s="459" t="s">
        <v>2481</v>
      </c>
      <c r="C163" s="460"/>
      <c r="D163" s="460"/>
      <c r="E163" s="460"/>
      <c r="F163" s="460"/>
      <c r="G163" s="460"/>
      <c r="H163" s="460"/>
      <c r="I163" s="460"/>
      <c r="J163" s="460"/>
      <c r="K163" s="460"/>
      <c r="L163" s="461"/>
    </row>
    <row r="164" spans="2:12" ht="14.25">
      <c r="B164" s="146"/>
      <c r="C164" s="470" t="s">
        <v>2861</v>
      </c>
      <c r="D164" s="471"/>
      <c r="E164" s="471"/>
      <c r="F164" s="471"/>
      <c r="G164" s="471"/>
      <c r="H164" s="471"/>
      <c r="I164" s="147">
        <v>145</v>
      </c>
      <c r="J164" s="148">
        <f>J165+J214</f>
        <v>0</v>
      </c>
      <c r="K164" s="148">
        <f>K165+K214</f>
        <v>0</v>
      </c>
      <c r="L164" s="160" t="str">
        <f aca="true" t="shared" si="5" ref="L164:L195">IF(J164&gt;0,IF(K164/J164&gt;=100,"&gt;&gt;100",K164/J164*100),"-")</f>
        <v>-</v>
      </c>
    </row>
    <row r="165" spans="2:12" ht="14.25">
      <c r="B165" s="149">
        <v>2</v>
      </c>
      <c r="C165" s="464" t="s">
        <v>2482</v>
      </c>
      <c r="D165" s="465"/>
      <c r="E165" s="465"/>
      <c r="F165" s="465"/>
      <c r="G165" s="465"/>
      <c r="H165" s="465"/>
      <c r="I165" s="150">
        <v>146</v>
      </c>
      <c r="J165" s="151">
        <f>J166+J193+J201+J209</f>
        <v>0</v>
      </c>
      <c r="K165" s="151">
        <f>K166+K193+K201+K209</f>
        <v>0</v>
      </c>
      <c r="L165" s="161" t="str">
        <f t="shared" si="5"/>
        <v>-</v>
      </c>
    </row>
    <row r="166" spans="2:12" ht="14.25">
      <c r="B166" s="153">
        <v>24</v>
      </c>
      <c r="C166" s="457" t="s">
        <v>2483</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1702</v>
      </c>
      <c r="D167" s="458"/>
      <c r="E167" s="458"/>
      <c r="F167" s="458"/>
      <c r="G167" s="458"/>
      <c r="H167" s="458"/>
      <c r="I167" s="150">
        <v>148</v>
      </c>
      <c r="J167" s="151">
        <f>SUM(J168:J174)</f>
        <v>0</v>
      </c>
      <c r="K167" s="151">
        <f>SUM(K168:K174)</f>
        <v>0</v>
      </c>
      <c r="L167" s="161" t="str">
        <f t="shared" si="5"/>
        <v>-</v>
      </c>
    </row>
    <row r="168" spans="2:12" ht="14.25">
      <c r="B168" s="153">
        <v>2411</v>
      </c>
      <c r="C168" s="457" t="s">
        <v>1703</v>
      </c>
      <c r="D168" s="458"/>
      <c r="E168" s="458"/>
      <c r="F168" s="458"/>
      <c r="G168" s="458"/>
      <c r="H168" s="458"/>
      <c r="I168" s="150">
        <v>149</v>
      </c>
      <c r="J168" s="162"/>
      <c r="K168" s="163"/>
      <c r="L168" s="161" t="str">
        <f t="shared" si="5"/>
        <v>-</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c r="K171" s="163"/>
      <c r="L171" s="161" t="str">
        <f t="shared" si="5"/>
        <v>-</v>
      </c>
    </row>
    <row r="172" spans="2:12" ht="14.25">
      <c r="B172" s="153">
        <v>2415</v>
      </c>
      <c r="C172" s="457" t="s">
        <v>1707</v>
      </c>
      <c r="D172" s="458"/>
      <c r="E172" s="458"/>
      <c r="F172" s="458"/>
      <c r="G172" s="458"/>
      <c r="H172" s="458"/>
      <c r="I172" s="150">
        <v>153</v>
      </c>
      <c r="J172" s="162"/>
      <c r="K172" s="163"/>
      <c r="L172" s="161" t="str">
        <f t="shared" si="5"/>
        <v>-</v>
      </c>
    </row>
    <row r="173" spans="2:12" ht="14.25">
      <c r="B173" s="153">
        <v>2416</v>
      </c>
      <c r="C173" s="457" t="s">
        <v>1708</v>
      </c>
      <c r="D173" s="458"/>
      <c r="E173" s="458"/>
      <c r="F173" s="458"/>
      <c r="G173" s="458"/>
      <c r="H173" s="458"/>
      <c r="I173" s="150">
        <v>154</v>
      </c>
      <c r="J173" s="162"/>
      <c r="K173" s="163"/>
      <c r="L173" s="161" t="str">
        <f t="shared" si="5"/>
        <v>-</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0</v>
      </c>
      <c r="K175" s="151">
        <f>SUM(K176:K182)</f>
        <v>0</v>
      </c>
      <c r="L175" s="161" t="str">
        <f t="shared" si="5"/>
        <v>-</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2523</v>
      </c>
      <c r="D178" s="458"/>
      <c r="E178" s="458"/>
      <c r="F178" s="458"/>
      <c r="G178" s="458"/>
      <c r="H178" s="458"/>
      <c r="I178" s="150">
        <v>159</v>
      </c>
      <c r="J178" s="162"/>
      <c r="K178" s="163"/>
      <c r="L178" s="161" t="str">
        <f t="shared" si="5"/>
        <v>-</v>
      </c>
    </row>
    <row r="179" spans="2:12" ht="14.25">
      <c r="B179" s="153">
        <v>2424</v>
      </c>
      <c r="C179" s="457" t="s">
        <v>2524</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c r="K180" s="163"/>
      <c r="L180" s="161" t="str">
        <f t="shared" si="5"/>
        <v>-</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2745</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8" t="s">
        <v>1926</v>
      </c>
      <c r="D192" s="469"/>
      <c r="E192" s="469"/>
      <c r="F192" s="469"/>
      <c r="G192" s="469"/>
      <c r="H192" s="469"/>
      <c r="I192" s="150">
        <v>173</v>
      </c>
      <c r="J192" s="162"/>
      <c r="K192" s="163"/>
      <c r="L192" s="161" t="str">
        <f t="shared" si="5"/>
        <v>-</v>
      </c>
    </row>
    <row r="193" spans="2:12" ht="14.25">
      <c r="B193" s="153">
        <v>25</v>
      </c>
      <c r="C193" s="457" t="s">
        <v>1927</v>
      </c>
      <c r="D193" s="458"/>
      <c r="E193" s="458"/>
      <c r="F193" s="458"/>
      <c r="G193" s="458"/>
      <c r="H193" s="458"/>
      <c r="I193" s="150">
        <v>174</v>
      </c>
      <c r="J193" s="151">
        <f>J194+J197-J200</f>
        <v>0</v>
      </c>
      <c r="K193" s="151">
        <f>K194+K197-K200</f>
        <v>0</v>
      </c>
      <c r="L193" s="161" t="str">
        <f t="shared" si="5"/>
        <v>-</v>
      </c>
    </row>
    <row r="194" spans="2:12" ht="14.25">
      <c r="B194" s="153">
        <v>251</v>
      </c>
      <c r="C194" s="457" t="s">
        <v>1928</v>
      </c>
      <c r="D194" s="458"/>
      <c r="E194" s="458"/>
      <c r="F194" s="458"/>
      <c r="G194" s="458"/>
      <c r="H194" s="458"/>
      <c r="I194" s="150">
        <v>175</v>
      </c>
      <c r="J194" s="151">
        <f>SUM(J195:J196)</f>
        <v>0</v>
      </c>
      <c r="K194" s="151">
        <f>SUM(K195:K196)</f>
        <v>0</v>
      </c>
      <c r="L194" s="161" t="str">
        <f t="shared" si="5"/>
        <v>-</v>
      </c>
    </row>
    <row r="195" spans="2:12" ht="14.25">
      <c r="B195" s="153">
        <v>2511</v>
      </c>
      <c r="C195" s="457" t="s">
        <v>1929</v>
      </c>
      <c r="D195" s="458"/>
      <c r="E195" s="458"/>
      <c r="F195" s="458"/>
      <c r="G195" s="458"/>
      <c r="H195" s="458"/>
      <c r="I195" s="150">
        <v>176</v>
      </c>
      <c r="J195" s="162"/>
      <c r="K195" s="163"/>
      <c r="L195" s="161" t="str">
        <f t="shared" si="5"/>
        <v>-</v>
      </c>
    </row>
    <row r="196" spans="2:12" ht="14.25">
      <c r="B196" s="153">
        <v>2512</v>
      </c>
      <c r="C196" s="457" t="s">
        <v>1930</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1931</v>
      </c>
      <c r="D197" s="458"/>
      <c r="E197" s="458"/>
      <c r="F197" s="458"/>
      <c r="G197" s="458"/>
      <c r="H197" s="458"/>
      <c r="I197" s="150">
        <v>178</v>
      </c>
      <c r="J197" s="151">
        <f>SUM(J198:J199)</f>
        <v>0</v>
      </c>
      <c r="K197" s="151">
        <f>SUM(K198:K199)</f>
        <v>0</v>
      </c>
      <c r="L197" s="161" t="str">
        <f t="shared" si="6"/>
        <v>-</v>
      </c>
    </row>
    <row r="198" spans="2:12" ht="14.25">
      <c r="B198" s="153">
        <v>2521</v>
      </c>
      <c r="C198" s="457" t="s">
        <v>1932</v>
      </c>
      <c r="D198" s="458"/>
      <c r="E198" s="458"/>
      <c r="F198" s="458"/>
      <c r="G198" s="458"/>
      <c r="H198" s="458"/>
      <c r="I198" s="150">
        <v>179</v>
      </c>
      <c r="J198" s="162"/>
      <c r="K198" s="163"/>
      <c r="L198" s="161" t="str">
        <f t="shared" si="6"/>
        <v>-</v>
      </c>
    </row>
    <row r="199" spans="2:12" ht="14.25">
      <c r="B199" s="153">
        <v>2522</v>
      </c>
      <c r="C199" s="457" t="s">
        <v>1933</v>
      </c>
      <c r="D199" s="458"/>
      <c r="E199" s="458"/>
      <c r="F199" s="458"/>
      <c r="G199" s="458"/>
      <c r="H199" s="458"/>
      <c r="I199" s="150">
        <v>180</v>
      </c>
      <c r="J199" s="162"/>
      <c r="K199" s="163"/>
      <c r="L199" s="161" t="str">
        <f t="shared" si="6"/>
        <v>-</v>
      </c>
    </row>
    <row r="200" spans="2:12" ht="14.25">
      <c r="B200" s="153">
        <v>259</v>
      </c>
      <c r="C200" s="457" t="s">
        <v>1934</v>
      </c>
      <c r="D200" s="458"/>
      <c r="E200" s="458"/>
      <c r="F200" s="458"/>
      <c r="G200" s="458"/>
      <c r="H200" s="458"/>
      <c r="I200" s="150">
        <v>181</v>
      </c>
      <c r="J200" s="162"/>
      <c r="K200" s="163"/>
      <c r="L200" s="161" t="str">
        <f t="shared" si="6"/>
        <v>-</v>
      </c>
    </row>
    <row r="201" spans="2:12" ht="14.25">
      <c r="B201" s="153">
        <v>26</v>
      </c>
      <c r="C201" s="457" t="s">
        <v>1935</v>
      </c>
      <c r="D201" s="458"/>
      <c r="E201" s="458"/>
      <c r="F201" s="458"/>
      <c r="G201" s="458"/>
      <c r="H201" s="458"/>
      <c r="I201" s="150">
        <v>182</v>
      </c>
      <c r="J201" s="151">
        <f>J202+J205-J208</f>
        <v>0</v>
      </c>
      <c r="K201" s="151">
        <f>K202+K205-K208</f>
        <v>0</v>
      </c>
      <c r="L201" s="161" t="str">
        <f t="shared" si="6"/>
        <v>-</v>
      </c>
    </row>
    <row r="202" spans="2:12" ht="14.25">
      <c r="B202" s="153">
        <v>261</v>
      </c>
      <c r="C202" s="457" t="s">
        <v>1936</v>
      </c>
      <c r="D202" s="458"/>
      <c r="E202" s="458"/>
      <c r="F202" s="458"/>
      <c r="G202" s="458"/>
      <c r="H202" s="458"/>
      <c r="I202" s="150">
        <v>183</v>
      </c>
      <c r="J202" s="151">
        <f>SUM(J203:J204)</f>
        <v>0</v>
      </c>
      <c r="K202" s="151">
        <f>SUM(K203:K204)</f>
        <v>0</v>
      </c>
      <c r="L202" s="161" t="str">
        <f t="shared" si="6"/>
        <v>-</v>
      </c>
    </row>
    <row r="203" spans="2:12" ht="14.25">
      <c r="B203" s="153">
        <v>2611</v>
      </c>
      <c r="C203" s="457" t="s">
        <v>1937</v>
      </c>
      <c r="D203" s="458"/>
      <c r="E203" s="458"/>
      <c r="F203" s="458"/>
      <c r="G203" s="458"/>
      <c r="H203" s="458"/>
      <c r="I203" s="150">
        <v>184</v>
      </c>
      <c r="J203" s="162"/>
      <c r="K203" s="163"/>
      <c r="L203" s="161" t="str">
        <f t="shared" si="6"/>
        <v>-</v>
      </c>
    </row>
    <row r="204" spans="2:12" ht="14.25">
      <c r="B204" s="153">
        <v>2612</v>
      </c>
      <c r="C204" s="457" t="s">
        <v>1938</v>
      </c>
      <c r="D204" s="458"/>
      <c r="E204" s="458"/>
      <c r="F204" s="458"/>
      <c r="G204" s="458"/>
      <c r="H204" s="458"/>
      <c r="I204" s="150">
        <v>185</v>
      </c>
      <c r="J204" s="162"/>
      <c r="K204" s="163"/>
      <c r="L204" s="161" t="str">
        <f t="shared" si="6"/>
        <v>-</v>
      </c>
    </row>
    <row r="205" spans="2:12" ht="14.25">
      <c r="B205" s="153">
        <v>262</v>
      </c>
      <c r="C205" s="457" t="s">
        <v>1939</v>
      </c>
      <c r="D205" s="458"/>
      <c r="E205" s="458"/>
      <c r="F205" s="458"/>
      <c r="G205" s="458"/>
      <c r="H205" s="458"/>
      <c r="I205" s="150">
        <v>186</v>
      </c>
      <c r="J205" s="151">
        <f>SUM(J206:J207)</f>
        <v>0</v>
      </c>
      <c r="K205" s="151">
        <f>SUM(K206:K207)</f>
        <v>0</v>
      </c>
      <c r="L205" s="161" t="str">
        <f t="shared" si="6"/>
        <v>-</v>
      </c>
    </row>
    <row r="206" spans="2:12" ht="14.25">
      <c r="B206" s="153">
        <v>2621</v>
      </c>
      <c r="C206" s="457" t="s">
        <v>1940</v>
      </c>
      <c r="D206" s="458"/>
      <c r="E206" s="458"/>
      <c r="F206" s="458"/>
      <c r="G206" s="458"/>
      <c r="H206" s="458"/>
      <c r="I206" s="150">
        <v>187</v>
      </c>
      <c r="J206" s="162"/>
      <c r="K206" s="163"/>
      <c r="L206" s="161" t="str">
        <f t="shared" si="6"/>
        <v>-</v>
      </c>
    </row>
    <row r="207" spans="2:12" ht="14.25">
      <c r="B207" s="153">
        <v>2622</v>
      </c>
      <c r="C207" s="457" t="s">
        <v>1941</v>
      </c>
      <c r="D207" s="458"/>
      <c r="E207" s="458"/>
      <c r="F207" s="458"/>
      <c r="G207" s="458"/>
      <c r="H207" s="458"/>
      <c r="I207" s="150">
        <v>188</v>
      </c>
      <c r="J207" s="162"/>
      <c r="K207" s="163"/>
      <c r="L207" s="161" t="str">
        <f t="shared" si="6"/>
        <v>-</v>
      </c>
    </row>
    <row r="208" spans="2:12" ht="14.25">
      <c r="B208" s="153">
        <v>269</v>
      </c>
      <c r="C208" s="457" t="s">
        <v>1942</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64" t="s">
        <v>777</v>
      </c>
      <c r="D214" s="465"/>
      <c r="E214" s="465"/>
      <c r="F214" s="465"/>
      <c r="G214" s="465"/>
      <c r="H214" s="465"/>
      <c r="I214" s="150">
        <v>195</v>
      </c>
      <c r="J214" s="151">
        <f>J215+J218-J219</f>
        <v>0</v>
      </c>
      <c r="K214" s="151">
        <f>K215+K218-K219</f>
        <v>0</v>
      </c>
      <c r="L214" s="161" t="str">
        <f t="shared" si="6"/>
        <v>-</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c r="K218" s="163"/>
      <c r="L218" s="161" t="str">
        <f t="shared" si="6"/>
        <v>-</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1556</v>
      </c>
      <c r="K224" s="417"/>
      <c r="L224" s="417"/>
    </row>
    <row r="225" spans="2:12" ht="14.25">
      <c r="B225" s="105"/>
      <c r="C225" s="105"/>
      <c r="D225" s="105"/>
      <c r="E225" s="104"/>
      <c r="F225" s="104"/>
      <c r="G225" s="104"/>
      <c r="H225" s="104"/>
      <c r="I225" s="104"/>
      <c r="J225" s="104"/>
      <c r="K225" s="106"/>
      <c r="L225" s="104"/>
    </row>
    <row r="226" spans="2:12" ht="15" thickBot="1">
      <c r="B226" s="171" t="s">
        <v>2868</v>
      </c>
      <c r="C226" s="171"/>
      <c r="D226" s="389">
        <f>IF(RefStr!O4=1,IF(RefStr!D39&lt;&gt;"",RefStr!D39,""),"")</f>
      </c>
      <c r="E226" s="389"/>
      <c r="F226" s="389"/>
      <c r="G226" s="389"/>
      <c r="H226" s="389"/>
      <c r="I226" s="173"/>
      <c r="J226" s="422"/>
      <c r="K226" s="422"/>
      <c r="L226" s="422"/>
    </row>
    <row r="227" spans="2:12" ht="15" thickBot="1">
      <c r="B227" s="390" t="s">
        <v>2869</v>
      </c>
      <c r="C227" s="390"/>
      <c r="D227" s="175">
        <f>IF(RefStr!O4=1,IF(RefStr!D41&lt;&gt;"",RefStr!D41,""),"")</f>
      </c>
      <c r="E227" s="176"/>
      <c r="F227" s="176"/>
      <c r="G227" s="176"/>
      <c r="H227" s="177"/>
      <c r="I227" s="178"/>
      <c r="J227" s="178"/>
      <c r="K227" s="179"/>
      <c r="L227" s="178"/>
    </row>
    <row r="228" spans="2:12" ht="15" thickBot="1">
      <c r="B228" s="448" t="s">
        <v>1649</v>
      </c>
      <c r="C228" s="448"/>
      <c r="D228" s="389">
        <f>IF(RefStr!O4=1,IF(RefStr!D43&lt;&gt;"",RefStr!D43,""),"")</f>
      </c>
      <c r="E228" s="389"/>
      <c r="F228" s="389"/>
      <c r="G228" s="389"/>
      <c r="H228" s="171"/>
      <c r="I228" s="171"/>
      <c r="J228" s="171"/>
      <c r="K228" s="171"/>
      <c r="L228" s="171"/>
    </row>
    <row r="229" spans="2:12" ht="15" thickBot="1">
      <c r="B229" s="390" t="s">
        <v>1650</v>
      </c>
      <c r="C229" s="390"/>
      <c r="D229" s="387">
        <f>IF(RefStr!O4=1,IF(RefStr!D45&lt;&gt;"",RefStr!D45,""),"")</f>
      </c>
      <c r="E229" s="387"/>
      <c r="F229" s="171"/>
      <c r="G229" s="180"/>
      <c r="H229" s="180"/>
      <c r="I229" s="180"/>
      <c r="J229" s="180"/>
      <c r="K229" s="180"/>
      <c r="L229" s="180"/>
    </row>
    <row r="230" spans="2:12" ht="15" thickBot="1">
      <c r="B230" s="390" t="s">
        <v>41</v>
      </c>
      <c r="C230" s="390"/>
      <c r="D230" s="388">
        <f>IF(RefStr!O4=1,IF(RefStr!D47&lt;&gt;"",RefStr!D47,""),"")</f>
      </c>
      <c r="E230" s="388"/>
      <c r="F230" s="181"/>
      <c r="G230" s="181"/>
      <c r="H230" s="181"/>
      <c r="I230" s="181"/>
      <c r="J230" s="181"/>
      <c r="K230" s="180"/>
      <c r="L230" s="180"/>
    </row>
    <row r="231" spans="2:12" ht="15" thickBot="1">
      <c r="B231" s="390" t="s">
        <v>1651</v>
      </c>
      <c r="C231" s="390"/>
      <c r="D231" s="398">
        <f>IF(RefStr!O4=1,IF(RefStr!D49&lt;&gt;"",RefStr!D49,""),"")</f>
      </c>
      <c r="E231" s="398"/>
      <c r="F231" s="398"/>
      <c r="G231" s="39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28" operator="lessThan" stopIfTrue="1">
      <formula>0</formula>
    </cfRule>
    <cfRule type="cellIs" priority="3" dxfId="1" operator="notEqual" stopIfTrue="1">
      <formula>ROUND(J19,0)</formula>
    </cfRule>
  </conditionalFormatting>
  <conditionalFormatting sqref="D7:L7">
    <cfRule type="cellIs" priority="4" dxfId="21" operator="equal" stopIfTrue="1">
      <formula>"(za ovo razdoblje i ovu vrstu obveznika obrazac se ne popunjava)"</formula>
    </cfRule>
  </conditionalFormatting>
  <conditionalFormatting sqref="B6:L6">
    <cfRule type="cellIs" priority="5" dxfId="37"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Tajana Papec</cp:lastModifiedBy>
  <cp:lastPrinted>2019-01-14T12:51:57Z</cp:lastPrinted>
  <dcterms:created xsi:type="dcterms:W3CDTF">2001-11-21T09:32:18Z</dcterms:created>
  <dcterms:modified xsi:type="dcterms:W3CDTF">2019-02-08T08:26:34Z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